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ademy\Lau\updated China data\202002\Dean\Submission\BMJ GH\revision\Submission-DT Jamison\Proofreading\"/>
    </mc:Choice>
  </mc:AlternateContent>
  <xr:revisionPtr revIDLastSave="0" documentId="13_ncr:1_{8E5C81FD-FF2C-4DB2-8877-78291ECF3FCB}" xr6:coauthVersionLast="45" xr6:coauthVersionMax="45" xr10:uidLastSave="{00000000-0000-0000-0000-000000000000}"/>
  <bookViews>
    <workbookView xWindow="-120" yWindow="-120" windowWidth="29040" windowHeight="15840" tabRatio="882" xr2:uid="{64A5E08D-1DEE-4B97-B634-B127BDB2B1E6}"/>
  </bookViews>
  <sheets>
    <sheet name="Explanation" sheetId="46" r:id="rId1"/>
    <sheet name="Australia" sheetId="1" r:id="rId2"/>
    <sheet name="Austria" sheetId="2" r:id="rId3"/>
    <sheet name="Belgium" sheetId="4" r:id="rId4"/>
    <sheet name="Canada" sheetId="15" r:id="rId5"/>
    <sheet name="Chile" sheetId="16" r:id="rId6"/>
    <sheet name="China" sheetId="17" r:id="rId7"/>
    <sheet name="Czechia" sheetId="5" r:id="rId8"/>
    <sheet name="Denmark" sheetId="6" r:id="rId9"/>
    <sheet name="France" sheetId="7" r:id="rId10"/>
    <sheet name="Germany" sheetId="8" r:id="rId11"/>
    <sheet name="Indonesia" sheetId="10" r:id="rId12"/>
    <sheet name="Iran" sheetId="11" r:id="rId13"/>
    <sheet name="Ireland" sheetId="12" r:id="rId14"/>
    <sheet name="Israel" sheetId="14" r:id="rId15"/>
    <sheet name="Japan" sheetId="18" r:id="rId16"/>
    <sheet name="S. Korea" sheetId="19" r:id="rId17"/>
    <sheet name="Mexico" sheetId="21" r:id="rId18"/>
    <sheet name="Netherlands" sheetId="20" r:id="rId19"/>
    <sheet name="Norway" sheetId="22" r:id="rId20"/>
    <sheet name="Pakistan" sheetId="23" r:id="rId21"/>
    <sheet name="Peru" sheetId="24" r:id="rId22"/>
    <sheet name="Poland" sheetId="25" r:id="rId23"/>
    <sheet name="Portugal" sheetId="26" r:id="rId24"/>
    <sheet name="Romania" sheetId="27" r:id="rId25"/>
    <sheet name="Russia" sheetId="28" r:id="rId26"/>
    <sheet name="Saudi Arabia" sheetId="29" r:id="rId27"/>
    <sheet name="Spain" sheetId="30" r:id="rId28"/>
    <sheet name="Switzerland" sheetId="32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7" l="1"/>
  <c r="I76" i="28"/>
  <c r="H76" i="28"/>
  <c r="G76" i="28"/>
  <c r="G69" i="28"/>
  <c r="E70" i="8" l="1"/>
  <c r="G70" i="30" l="1"/>
  <c r="I70" i="30" s="1"/>
  <c r="E30" i="5"/>
  <c r="F30" i="5" l="1"/>
  <c r="F77" i="32" l="1"/>
  <c r="E77" i="32"/>
  <c r="H70" i="32"/>
  <c r="J70" i="32" s="1"/>
  <c r="G70" i="32"/>
  <c r="I70" i="32" s="1"/>
  <c r="F70" i="32"/>
  <c r="E70" i="32"/>
  <c r="F30" i="32"/>
  <c r="E30" i="32"/>
  <c r="H30" i="32"/>
  <c r="J30" i="32" s="1"/>
  <c r="G30" i="32"/>
  <c r="I30" i="32" s="1"/>
  <c r="F80" i="30"/>
  <c r="E80" i="30"/>
  <c r="F79" i="30"/>
  <c r="E79" i="30"/>
  <c r="H78" i="30"/>
  <c r="J78" i="30" s="1"/>
  <c r="G78" i="30"/>
  <c r="I78" i="30" s="1"/>
  <c r="F78" i="30"/>
  <c r="E78" i="30"/>
  <c r="F77" i="30"/>
  <c r="E77" i="30"/>
  <c r="F76" i="30"/>
  <c r="E76" i="30"/>
  <c r="F72" i="30"/>
  <c r="E72" i="30"/>
  <c r="F71" i="30"/>
  <c r="E71" i="30"/>
  <c r="H70" i="30"/>
  <c r="J70" i="30" s="1"/>
  <c r="F70" i="30"/>
  <c r="E70" i="30"/>
  <c r="H69" i="30"/>
  <c r="J69" i="30" s="1"/>
  <c r="G69" i="30"/>
  <c r="I69" i="30" s="1"/>
  <c r="F69" i="30"/>
  <c r="E69" i="30"/>
  <c r="H68" i="30"/>
  <c r="J68" i="30" s="1"/>
  <c r="G68" i="30"/>
  <c r="I68" i="30" s="1"/>
  <c r="F68" i="30"/>
  <c r="E68" i="30"/>
  <c r="H67" i="30"/>
  <c r="J67" i="30" s="1"/>
  <c r="G67" i="30"/>
  <c r="I67" i="30" s="1"/>
  <c r="F67" i="30"/>
  <c r="E67" i="30"/>
  <c r="H66" i="30"/>
  <c r="J66" i="30" s="1"/>
  <c r="G66" i="30"/>
  <c r="I66" i="30" s="1"/>
  <c r="F66" i="30"/>
  <c r="E66" i="30"/>
  <c r="H65" i="30"/>
  <c r="J65" i="30" s="1"/>
  <c r="G65" i="30"/>
  <c r="I65" i="30" s="1"/>
  <c r="F65" i="30"/>
  <c r="E65" i="30"/>
  <c r="H64" i="30"/>
  <c r="J64" i="30" s="1"/>
  <c r="G64" i="30"/>
  <c r="I64" i="30" s="1"/>
  <c r="F64" i="30"/>
  <c r="E64" i="30"/>
  <c r="H63" i="30"/>
  <c r="J63" i="30" s="1"/>
  <c r="G63" i="30"/>
  <c r="I63" i="30" s="1"/>
  <c r="F63" i="30"/>
  <c r="E63" i="30"/>
  <c r="H62" i="30"/>
  <c r="J62" i="30" s="1"/>
  <c r="G62" i="30"/>
  <c r="I62" i="30" s="1"/>
  <c r="F62" i="30"/>
  <c r="E62" i="30"/>
  <c r="H61" i="30"/>
  <c r="J61" i="30" s="1"/>
  <c r="G61" i="30"/>
  <c r="I61" i="30" s="1"/>
  <c r="F61" i="30"/>
  <c r="E61" i="30"/>
  <c r="H60" i="30"/>
  <c r="J60" i="30" s="1"/>
  <c r="G60" i="30"/>
  <c r="I60" i="30" s="1"/>
  <c r="F60" i="30"/>
  <c r="E60" i="30"/>
  <c r="H59" i="30"/>
  <c r="J59" i="30" s="1"/>
  <c r="G59" i="30"/>
  <c r="I59" i="30" s="1"/>
  <c r="F59" i="30"/>
  <c r="E59" i="30"/>
  <c r="H58" i="30"/>
  <c r="J58" i="30" s="1"/>
  <c r="G58" i="30"/>
  <c r="I58" i="30" s="1"/>
  <c r="F58" i="30"/>
  <c r="E58" i="30"/>
  <c r="H57" i="30"/>
  <c r="J57" i="30" s="1"/>
  <c r="G57" i="30"/>
  <c r="I57" i="30" s="1"/>
  <c r="F57" i="30"/>
  <c r="E57" i="30"/>
  <c r="H56" i="30"/>
  <c r="J56" i="30" s="1"/>
  <c r="G56" i="30"/>
  <c r="I56" i="30" s="1"/>
  <c r="F56" i="30"/>
  <c r="E56" i="30"/>
  <c r="H55" i="30"/>
  <c r="J55" i="30" s="1"/>
  <c r="G55" i="30"/>
  <c r="I55" i="30" s="1"/>
  <c r="F55" i="30"/>
  <c r="E55" i="30"/>
  <c r="H54" i="30"/>
  <c r="J54" i="30" s="1"/>
  <c r="G54" i="30"/>
  <c r="I54" i="30" s="1"/>
  <c r="F54" i="30"/>
  <c r="E54" i="30"/>
  <c r="H53" i="30"/>
  <c r="J53" i="30" s="1"/>
  <c r="G53" i="30"/>
  <c r="I53" i="30" s="1"/>
  <c r="F53" i="30"/>
  <c r="E53" i="30"/>
  <c r="H52" i="30"/>
  <c r="J52" i="30" s="1"/>
  <c r="G52" i="30"/>
  <c r="I52" i="30" s="1"/>
  <c r="F52" i="30"/>
  <c r="E52" i="30"/>
  <c r="H51" i="30"/>
  <c r="J51" i="30" s="1"/>
  <c r="G51" i="30"/>
  <c r="I51" i="30" s="1"/>
  <c r="F51" i="30"/>
  <c r="E51" i="30"/>
  <c r="H50" i="30"/>
  <c r="J50" i="30" s="1"/>
  <c r="G50" i="30"/>
  <c r="I50" i="30" s="1"/>
  <c r="F50" i="30"/>
  <c r="E50" i="30"/>
  <c r="I49" i="30"/>
  <c r="H49" i="30"/>
  <c r="J49" i="30" s="1"/>
  <c r="G49" i="30"/>
  <c r="F49" i="30"/>
  <c r="E49" i="30"/>
  <c r="H48" i="30"/>
  <c r="J48" i="30" s="1"/>
  <c r="G48" i="30"/>
  <c r="I48" i="30" s="1"/>
  <c r="F48" i="30"/>
  <c r="E48" i="30"/>
  <c r="H47" i="30"/>
  <c r="J47" i="30" s="1"/>
  <c r="G47" i="30"/>
  <c r="I47" i="30" s="1"/>
  <c r="F47" i="30"/>
  <c r="E47" i="30"/>
  <c r="H46" i="30"/>
  <c r="J46" i="30" s="1"/>
  <c r="G46" i="30"/>
  <c r="I46" i="30" s="1"/>
  <c r="F46" i="30"/>
  <c r="E46" i="30"/>
  <c r="H45" i="30"/>
  <c r="J45" i="30" s="1"/>
  <c r="G45" i="30"/>
  <c r="I45" i="30" s="1"/>
  <c r="F45" i="30"/>
  <c r="E45" i="30"/>
  <c r="H44" i="30"/>
  <c r="J44" i="30" s="1"/>
  <c r="G44" i="30"/>
  <c r="I44" i="30" s="1"/>
  <c r="F44" i="30"/>
  <c r="E44" i="30"/>
  <c r="H43" i="30"/>
  <c r="J43" i="30" s="1"/>
  <c r="G43" i="30"/>
  <c r="I43" i="30" s="1"/>
  <c r="F43" i="30"/>
  <c r="E43" i="30"/>
  <c r="H42" i="30"/>
  <c r="J42" i="30" s="1"/>
  <c r="G42" i="30"/>
  <c r="I42" i="30" s="1"/>
  <c r="F42" i="30"/>
  <c r="E42" i="30"/>
  <c r="J41" i="30"/>
  <c r="H41" i="30"/>
  <c r="G41" i="30"/>
  <c r="I41" i="30" s="1"/>
  <c r="F41" i="30"/>
  <c r="E41" i="30"/>
  <c r="H40" i="30"/>
  <c r="J40" i="30" s="1"/>
  <c r="G40" i="30"/>
  <c r="I40" i="30" s="1"/>
  <c r="F40" i="30"/>
  <c r="E40" i="30"/>
  <c r="H39" i="30"/>
  <c r="J39" i="30" s="1"/>
  <c r="G39" i="30"/>
  <c r="I39" i="30" s="1"/>
  <c r="F39" i="30"/>
  <c r="E39" i="30"/>
  <c r="H38" i="30"/>
  <c r="J38" i="30" s="1"/>
  <c r="G38" i="30"/>
  <c r="I38" i="30" s="1"/>
  <c r="F38" i="30"/>
  <c r="E38" i="30"/>
  <c r="H37" i="30"/>
  <c r="J37" i="30" s="1"/>
  <c r="G37" i="30"/>
  <c r="I37" i="30" s="1"/>
  <c r="F37" i="30"/>
  <c r="E37" i="30"/>
  <c r="H36" i="30"/>
  <c r="J36" i="30" s="1"/>
  <c r="G36" i="30"/>
  <c r="I36" i="30" s="1"/>
  <c r="F36" i="30"/>
  <c r="E36" i="30"/>
  <c r="H35" i="30"/>
  <c r="J35" i="30" s="1"/>
  <c r="G35" i="30"/>
  <c r="I35" i="30" s="1"/>
  <c r="F35" i="30"/>
  <c r="E35" i="30"/>
  <c r="H34" i="30"/>
  <c r="J34" i="30" s="1"/>
  <c r="G34" i="30"/>
  <c r="I34" i="30" s="1"/>
  <c r="F34" i="30"/>
  <c r="E34" i="30"/>
  <c r="H33" i="30"/>
  <c r="J33" i="30" s="1"/>
  <c r="G33" i="30"/>
  <c r="I33" i="30" s="1"/>
  <c r="F33" i="30"/>
  <c r="E33" i="30"/>
  <c r="H32" i="30"/>
  <c r="J32" i="30" s="1"/>
  <c r="G32" i="30"/>
  <c r="I32" i="30" s="1"/>
  <c r="F32" i="30"/>
  <c r="E32" i="30"/>
  <c r="H31" i="30"/>
  <c r="J31" i="30" s="1"/>
  <c r="G31" i="30"/>
  <c r="I31" i="30" s="1"/>
  <c r="F31" i="30"/>
  <c r="E31" i="30"/>
  <c r="H30" i="30"/>
  <c r="J30" i="30" s="1"/>
  <c r="G30" i="30"/>
  <c r="I30" i="30" s="1"/>
  <c r="F30" i="30"/>
  <c r="E30" i="30"/>
  <c r="H29" i="30"/>
  <c r="J29" i="30" s="1"/>
  <c r="G29" i="30"/>
  <c r="I29" i="30" s="1"/>
  <c r="F29" i="30"/>
  <c r="E29" i="30"/>
  <c r="H28" i="30"/>
  <c r="J28" i="30" s="1"/>
  <c r="G28" i="30"/>
  <c r="I28" i="30" s="1"/>
  <c r="F28" i="30"/>
  <c r="E28" i="30"/>
  <c r="H27" i="30"/>
  <c r="J27" i="30" s="1"/>
  <c r="G27" i="30"/>
  <c r="I27" i="30" s="1"/>
  <c r="F27" i="30"/>
  <c r="E27" i="30"/>
  <c r="H26" i="30"/>
  <c r="J26" i="30" s="1"/>
  <c r="G26" i="30"/>
  <c r="I26" i="30" s="1"/>
  <c r="F26" i="30"/>
  <c r="E26" i="30"/>
  <c r="H25" i="30"/>
  <c r="J25" i="30" s="1"/>
  <c r="G25" i="30"/>
  <c r="I25" i="30" s="1"/>
  <c r="F25" i="30"/>
  <c r="E25" i="30"/>
  <c r="G24" i="30"/>
  <c r="I24" i="30" s="1"/>
  <c r="F24" i="30"/>
  <c r="E24" i="30"/>
  <c r="G23" i="30"/>
  <c r="I23" i="30" s="1"/>
  <c r="F23" i="30"/>
  <c r="E23" i="30"/>
  <c r="G22" i="30"/>
  <c r="I22" i="30" s="1"/>
  <c r="E22" i="30"/>
  <c r="G21" i="30"/>
  <c r="I21" i="30" s="1"/>
  <c r="E21" i="30"/>
  <c r="G20" i="30"/>
  <c r="I20" i="30" s="1"/>
  <c r="E20" i="30"/>
  <c r="G19" i="30"/>
  <c r="I19" i="30" s="1"/>
  <c r="E19" i="30"/>
  <c r="G18" i="30"/>
  <c r="I18" i="30" s="1"/>
  <c r="E18" i="30"/>
  <c r="G17" i="30"/>
  <c r="I17" i="30" s="1"/>
  <c r="G16" i="30"/>
  <c r="I16" i="30" s="1"/>
  <c r="G15" i="30"/>
  <c r="I15" i="30" s="1"/>
  <c r="G14" i="30"/>
  <c r="I14" i="30" s="1"/>
  <c r="G13" i="30"/>
  <c r="I13" i="30" s="1"/>
  <c r="G12" i="30"/>
  <c r="I12" i="30" s="1"/>
  <c r="G11" i="30"/>
  <c r="I11" i="30" s="1"/>
  <c r="G10" i="30"/>
  <c r="I10" i="30" s="1"/>
  <c r="G9" i="30"/>
  <c r="I9" i="30" s="1"/>
  <c r="G8" i="30"/>
  <c r="I8" i="30" s="1"/>
  <c r="G76" i="29"/>
  <c r="E78" i="29"/>
  <c r="E77" i="29"/>
  <c r="E76" i="29"/>
  <c r="E75" i="29"/>
  <c r="E74" i="29"/>
  <c r="J70" i="29"/>
  <c r="I70" i="29"/>
  <c r="H70" i="29"/>
  <c r="G70" i="29"/>
  <c r="F70" i="29"/>
  <c r="E70" i="29"/>
  <c r="H30" i="28"/>
  <c r="J30" i="28" s="1"/>
  <c r="G30" i="28"/>
  <c r="I30" i="28" s="1"/>
  <c r="F30" i="28"/>
  <c r="E30" i="28"/>
  <c r="J76" i="28"/>
  <c r="F76" i="28"/>
  <c r="E76" i="28"/>
  <c r="H70" i="28"/>
  <c r="J70" i="28" s="1"/>
  <c r="G70" i="28"/>
  <c r="I70" i="28" s="1"/>
  <c r="F70" i="28"/>
  <c r="E70" i="28"/>
  <c r="J30" i="27"/>
  <c r="I30" i="27"/>
  <c r="H30" i="27"/>
  <c r="G30" i="27"/>
  <c r="F30" i="27"/>
  <c r="E30" i="27"/>
  <c r="F70" i="27"/>
  <c r="E70" i="27"/>
  <c r="H70" i="27"/>
  <c r="J70" i="27" s="1"/>
  <c r="G70" i="27"/>
  <c r="H78" i="27"/>
  <c r="J78" i="27" s="1"/>
  <c r="G78" i="27"/>
  <c r="I78" i="27" s="1"/>
  <c r="F78" i="27"/>
  <c r="E78" i="27"/>
  <c r="J70" i="26"/>
  <c r="H70" i="26"/>
  <c r="G70" i="26"/>
  <c r="I70" i="26" s="1"/>
  <c r="F70" i="26"/>
  <c r="E70" i="26"/>
  <c r="I78" i="26"/>
  <c r="H78" i="26"/>
  <c r="J78" i="26" s="1"/>
  <c r="G78" i="26"/>
  <c r="F78" i="26"/>
  <c r="E78" i="26"/>
  <c r="H30" i="25"/>
  <c r="J30" i="25" s="1"/>
  <c r="G30" i="25"/>
  <c r="I30" i="25" s="1"/>
  <c r="F30" i="25"/>
  <c r="E30" i="25"/>
  <c r="H71" i="25"/>
  <c r="J71" i="25" s="1"/>
  <c r="G71" i="25"/>
  <c r="I71" i="25" s="1"/>
  <c r="F71" i="25"/>
  <c r="E71" i="25"/>
  <c r="F80" i="25"/>
  <c r="E80" i="25"/>
  <c r="H80" i="25"/>
  <c r="J80" i="25" s="1"/>
  <c r="G80" i="25"/>
  <c r="I80" i="25" s="1"/>
  <c r="H30" i="24"/>
  <c r="J30" i="24" s="1"/>
  <c r="I30" i="24"/>
  <c r="G30" i="24"/>
  <c r="F30" i="24"/>
  <c r="E30" i="24"/>
  <c r="H70" i="24"/>
  <c r="J70" i="24" s="1"/>
  <c r="G70" i="24"/>
  <c r="I70" i="24" s="1"/>
  <c r="F70" i="24"/>
  <c r="E70" i="24"/>
  <c r="H78" i="24"/>
  <c r="J78" i="24" s="1"/>
  <c r="G78" i="24"/>
  <c r="I78" i="24" s="1"/>
  <c r="F78" i="24"/>
  <c r="E78" i="24"/>
  <c r="J30" i="23"/>
  <c r="H30" i="23"/>
  <c r="G30" i="23"/>
  <c r="I30" i="23" s="1"/>
  <c r="E30" i="23"/>
  <c r="F30" i="23"/>
  <c r="H70" i="23"/>
  <c r="J70" i="23" s="1"/>
  <c r="G70" i="23"/>
  <c r="F70" i="23"/>
  <c r="E70" i="23"/>
  <c r="H78" i="23"/>
  <c r="J78" i="23" s="1"/>
  <c r="G78" i="23"/>
  <c r="I78" i="23" s="1"/>
  <c r="F78" i="23"/>
  <c r="E78" i="23"/>
  <c r="H70" i="22"/>
  <c r="J70" i="22" s="1"/>
  <c r="G70" i="22"/>
  <c r="I70" i="22" s="1"/>
  <c r="E70" i="22"/>
  <c r="F70" i="22"/>
  <c r="E70" i="20"/>
  <c r="F70" i="20"/>
  <c r="H30" i="20"/>
  <c r="J30" i="20" s="1"/>
  <c r="G30" i="20"/>
  <c r="I30" i="20" s="1"/>
  <c r="F30" i="20"/>
  <c r="E30" i="20"/>
  <c r="H78" i="20"/>
  <c r="J78" i="20" s="1"/>
  <c r="G78" i="20"/>
  <c r="I78" i="20" s="1"/>
  <c r="F78" i="20"/>
  <c r="E78" i="20"/>
  <c r="J30" i="21"/>
  <c r="I30" i="21"/>
  <c r="H30" i="21"/>
  <c r="G30" i="21"/>
  <c r="F30" i="21"/>
  <c r="E30" i="21"/>
  <c r="H78" i="21"/>
  <c r="J78" i="21" s="1"/>
  <c r="G78" i="21"/>
  <c r="I78" i="21" s="1"/>
  <c r="F78" i="21"/>
  <c r="E78" i="21"/>
  <c r="H70" i="19"/>
  <c r="J70" i="19" s="1"/>
  <c r="G70" i="19"/>
  <c r="I70" i="19" s="1"/>
  <c r="F70" i="19"/>
  <c r="E70" i="19"/>
  <c r="G30" i="19"/>
  <c r="E30" i="19"/>
  <c r="H76" i="19"/>
  <c r="J76" i="19" s="1"/>
  <c r="G76" i="19"/>
  <c r="I76" i="19" s="1"/>
  <c r="F76" i="19"/>
  <c r="E76" i="19"/>
  <c r="H70" i="18"/>
  <c r="J70" i="18" s="1"/>
  <c r="G70" i="18"/>
  <c r="I70" i="18" s="1"/>
  <c r="F70" i="18"/>
  <c r="E70" i="18"/>
  <c r="H30" i="18"/>
  <c r="J30" i="18" s="1"/>
  <c r="G30" i="18"/>
  <c r="I30" i="18" s="1"/>
  <c r="F30" i="18"/>
  <c r="I78" i="18"/>
  <c r="H78" i="18"/>
  <c r="J78" i="18" s="1"/>
  <c r="G78" i="18"/>
  <c r="F78" i="18"/>
  <c r="E78" i="18"/>
  <c r="F30" i="14"/>
  <c r="E30" i="14"/>
  <c r="H30" i="14"/>
  <c r="J30" i="14" s="1"/>
  <c r="G30" i="14"/>
  <c r="I30" i="14" s="1"/>
  <c r="H70" i="14"/>
  <c r="J70" i="14" s="1"/>
  <c r="G70" i="14"/>
  <c r="I70" i="14" s="1"/>
  <c r="I78" i="14"/>
  <c r="H78" i="14"/>
  <c r="J78" i="14" s="1"/>
  <c r="G78" i="14"/>
  <c r="F78" i="14"/>
  <c r="E78" i="14"/>
  <c r="H78" i="12"/>
  <c r="J78" i="12" s="1"/>
  <c r="G78" i="12"/>
  <c r="I78" i="12" s="1"/>
  <c r="J70" i="12"/>
  <c r="H70" i="12"/>
  <c r="G70" i="12"/>
  <c r="I70" i="12" s="1"/>
  <c r="F70" i="12"/>
  <c r="E70" i="12"/>
  <c r="I30" i="12"/>
  <c r="H30" i="12"/>
  <c r="J30" i="12" s="1"/>
  <c r="G30" i="12"/>
  <c r="F30" i="12"/>
  <c r="E30" i="12"/>
  <c r="H30" i="11"/>
  <c r="J30" i="11" s="1"/>
  <c r="G30" i="11"/>
  <c r="I30" i="11" s="1"/>
  <c r="F30" i="11"/>
  <c r="E30" i="11"/>
  <c r="F70" i="11"/>
  <c r="E70" i="11"/>
  <c r="H70" i="11"/>
  <c r="G70" i="11"/>
  <c r="F78" i="11"/>
  <c r="E78" i="11"/>
  <c r="J78" i="10"/>
  <c r="H78" i="10"/>
  <c r="G78" i="10"/>
  <c r="I78" i="10" s="1"/>
  <c r="F78" i="10"/>
  <c r="E78" i="10"/>
  <c r="I70" i="10"/>
  <c r="H70" i="10"/>
  <c r="J70" i="10" s="1"/>
  <c r="G70" i="10"/>
  <c r="F70" i="10"/>
  <c r="E70" i="10"/>
  <c r="H30" i="10"/>
  <c r="J30" i="10" s="1"/>
  <c r="G30" i="10"/>
  <c r="I30" i="10" s="1"/>
  <c r="F30" i="10"/>
  <c r="E30" i="10"/>
  <c r="F70" i="8"/>
  <c r="H70" i="8"/>
  <c r="G70" i="8"/>
  <c r="H78" i="8"/>
  <c r="G78" i="8"/>
  <c r="F78" i="8"/>
  <c r="E78" i="8"/>
  <c r="H78" i="7"/>
  <c r="J78" i="7" s="1"/>
  <c r="G78" i="7"/>
  <c r="I78" i="7" s="1"/>
  <c r="F78" i="7"/>
  <c r="E78" i="7"/>
  <c r="F70" i="7"/>
  <c r="G70" i="7"/>
  <c r="I70" i="7" s="1"/>
  <c r="H30" i="7"/>
  <c r="J30" i="7" s="1"/>
  <c r="G30" i="7"/>
  <c r="I30" i="7" s="1"/>
  <c r="F30" i="7"/>
  <c r="E30" i="7"/>
  <c r="H78" i="6"/>
  <c r="J78" i="6" s="1"/>
  <c r="G78" i="6"/>
  <c r="I78" i="6" s="1"/>
  <c r="F78" i="6"/>
  <c r="E78" i="6"/>
  <c r="H70" i="6"/>
  <c r="J70" i="6" s="1"/>
  <c r="G70" i="6"/>
  <c r="I70" i="6" s="1"/>
  <c r="F70" i="6"/>
  <c r="E70" i="6"/>
  <c r="J30" i="6"/>
  <c r="I30" i="6"/>
  <c r="H30" i="6"/>
  <c r="G30" i="6"/>
  <c r="F30" i="6"/>
  <c r="E30" i="6"/>
  <c r="H78" i="5"/>
  <c r="J78" i="5" s="1"/>
  <c r="G78" i="5"/>
  <c r="I78" i="5" s="1"/>
  <c r="F78" i="5"/>
  <c r="E78" i="5"/>
  <c r="H78" i="17"/>
  <c r="J78" i="17" s="1"/>
  <c r="G78" i="17"/>
  <c r="I78" i="17" s="1"/>
  <c r="F78" i="17"/>
  <c r="F77" i="17"/>
  <c r="E78" i="17"/>
  <c r="H70" i="17"/>
  <c r="J70" i="17" s="1"/>
  <c r="G70" i="17"/>
  <c r="I70" i="17" s="1"/>
  <c r="F70" i="17"/>
  <c r="E70" i="17"/>
  <c r="J30" i="17"/>
  <c r="H30" i="17"/>
  <c r="G30" i="17"/>
  <c r="I30" i="17" s="1"/>
  <c r="F30" i="17"/>
  <c r="E30" i="17"/>
  <c r="I78" i="16"/>
  <c r="H78" i="16"/>
  <c r="J78" i="16" s="1"/>
  <c r="G78" i="16"/>
  <c r="F78" i="16"/>
  <c r="E78" i="16"/>
  <c r="F70" i="16"/>
  <c r="E70" i="16"/>
  <c r="I30" i="16"/>
  <c r="H30" i="16"/>
  <c r="J30" i="16" s="1"/>
  <c r="G30" i="16"/>
  <c r="E30" i="16"/>
  <c r="F30" i="16"/>
  <c r="H70" i="16"/>
  <c r="J70" i="16" s="1"/>
  <c r="G70" i="16"/>
  <c r="I70" i="16" s="1"/>
  <c r="J78" i="15"/>
  <c r="H78" i="15"/>
  <c r="G78" i="15"/>
  <c r="I78" i="15" s="1"/>
  <c r="F78" i="15"/>
  <c r="E78" i="15"/>
  <c r="F70" i="15"/>
  <c r="E70" i="15"/>
  <c r="J30" i="15"/>
  <c r="H30" i="15"/>
  <c r="G30" i="15"/>
  <c r="I30" i="15" s="1"/>
  <c r="F30" i="15"/>
  <c r="E30" i="15"/>
  <c r="I78" i="4"/>
  <c r="H78" i="4"/>
  <c r="J78" i="4" s="1"/>
  <c r="G78" i="4"/>
  <c r="F78" i="4"/>
  <c r="E78" i="4"/>
  <c r="H70" i="4"/>
  <c r="J70" i="4" s="1"/>
  <c r="G70" i="4"/>
  <c r="I70" i="4" s="1"/>
  <c r="F70" i="4"/>
  <c r="E70" i="4"/>
  <c r="F30" i="4"/>
  <c r="E30" i="4"/>
  <c r="H78" i="1"/>
  <c r="J78" i="1" s="1"/>
  <c r="G78" i="1"/>
  <c r="I78" i="1" s="1"/>
  <c r="J70" i="1"/>
  <c r="H70" i="1"/>
  <c r="G70" i="1"/>
  <c r="I70" i="1" s="1"/>
  <c r="F69" i="1"/>
  <c r="E69" i="1"/>
  <c r="G30" i="1"/>
  <c r="I30" i="1" s="1"/>
  <c r="E67" i="4"/>
  <c r="H30" i="4"/>
  <c r="J30" i="4" s="1"/>
  <c r="G30" i="4"/>
  <c r="I30" i="4" s="1"/>
  <c r="E32" i="4"/>
  <c r="H21" i="4"/>
  <c r="H20" i="4"/>
  <c r="H19" i="4"/>
  <c r="H18" i="4"/>
  <c r="H17" i="4"/>
  <c r="H16" i="4"/>
  <c r="H15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78" i="19" l="1"/>
  <c r="H78" i="2"/>
  <c r="J78" i="2" s="1"/>
  <c r="G78" i="2"/>
  <c r="I78" i="2" s="1"/>
  <c r="F80" i="23" l="1"/>
  <c r="E80" i="23"/>
  <c r="F79" i="23"/>
  <c r="E79" i="23"/>
  <c r="F77" i="23"/>
  <c r="E77" i="23"/>
  <c r="F76" i="23"/>
  <c r="E76" i="23"/>
  <c r="F79" i="32"/>
  <c r="E79" i="32"/>
  <c r="F78" i="32"/>
  <c r="E78" i="32"/>
  <c r="F75" i="32"/>
  <c r="E75" i="32"/>
  <c r="F76" i="29"/>
  <c r="F78" i="29"/>
  <c r="F77" i="29"/>
  <c r="F75" i="29"/>
  <c r="F74" i="29"/>
  <c r="F72" i="29"/>
  <c r="F71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19" i="22"/>
  <c r="G69" i="17"/>
  <c r="I69" i="17" s="1"/>
  <c r="J66" i="17"/>
  <c r="J65" i="17"/>
  <c r="J64" i="17"/>
  <c r="J62" i="17"/>
  <c r="J58" i="17"/>
  <c r="J55" i="17"/>
  <c r="J54" i="17"/>
  <c r="J48" i="17"/>
  <c r="J47" i="17"/>
  <c r="J46" i="17"/>
  <c r="J41" i="17"/>
  <c r="J40" i="17"/>
  <c r="J39" i="17"/>
  <c r="J34" i="17"/>
  <c r="J33" i="17"/>
  <c r="J29" i="17"/>
  <c r="J27" i="17"/>
  <c r="H69" i="17"/>
  <c r="J69" i="17" s="1"/>
  <c r="H68" i="17"/>
  <c r="J68" i="17" s="1"/>
  <c r="G68" i="17"/>
  <c r="I68" i="17" s="1"/>
  <c r="H67" i="17"/>
  <c r="J67" i="17" s="1"/>
  <c r="G67" i="17"/>
  <c r="I67" i="17" s="1"/>
  <c r="H66" i="17"/>
  <c r="G66" i="17"/>
  <c r="I66" i="17" s="1"/>
  <c r="H65" i="17"/>
  <c r="G65" i="17"/>
  <c r="I65" i="17" s="1"/>
  <c r="H64" i="17"/>
  <c r="G64" i="17"/>
  <c r="I64" i="17" s="1"/>
  <c r="H63" i="17"/>
  <c r="J63" i="17" s="1"/>
  <c r="G63" i="17"/>
  <c r="I63" i="17" s="1"/>
  <c r="H62" i="17"/>
  <c r="G62" i="17"/>
  <c r="I62" i="17" s="1"/>
  <c r="H61" i="17"/>
  <c r="J61" i="17" s="1"/>
  <c r="G61" i="17"/>
  <c r="I61" i="17" s="1"/>
  <c r="H60" i="17"/>
  <c r="J60" i="17" s="1"/>
  <c r="G60" i="17"/>
  <c r="I60" i="17" s="1"/>
  <c r="I59" i="17"/>
  <c r="H59" i="17"/>
  <c r="J59" i="17" s="1"/>
  <c r="G59" i="17"/>
  <c r="H58" i="17"/>
  <c r="G58" i="17"/>
  <c r="I58" i="17" s="1"/>
  <c r="H57" i="17"/>
  <c r="J57" i="17" s="1"/>
  <c r="G57" i="17"/>
  <c r="I57" i="17" s="1"/>
  <c r="H56" i="17"/>
  <c r="J56" i="17" s="1"/>
  <c r="G56" i="17"/>
  <c r="I56" i="17" s="1"/>
  <c r="H55" i="17"/>
  <c r="G55" i="17"/>
  <c r="I55" i="17" s="1"/>
  <c r="H54" i="17"/>
  <c r="G54" i="17"/>
  <c r="I54" i="17" s="1"/>
  <c r="H53" i="17"/>
  <c r="J53" i="17" s="1"/>
  <c r="G53" i="17"/>
  <c r="I53" i="17" s="1"/>
  <c r="H52" i="17"/>
  <c r="J52" i="17" s="1"/>
  <c r="G52" i="17"/>
  <c r="I52" i="17" s="1"/>
  <c r="H51" i="17"/>
  <c r="J51" i="17" s="1"/>
  <c r="G51" i="17"/>
  <c r="I51" i="17" s="1"/>
  <c r="H50" i="17"/>
  <c r="J50" i="17" s="1"/>
  <c r="G50" i="17"/>
  <c r="I50" i="17" s="1"/>
  <c r="H49" i="17"/>
  <c r="J49" i="17" s="1"/>
  <c r="G49" i="17"/>
  <c r="I49" i="17" s="1"/>
  <c r="H48" i="17"/>
  <c r="G48" i="17"/>
  <c r="I48" i="17" s="1"/>
  <c r="H47" i="17"/>
  <c r="G47" i="17"/>
  <c r="I47" i="17" s="1"/>
  <c r="H46" i="17"/>
  <c r="G46" i="17"/>
  <c r="I46" i="17" s="1"/>
  <c r="H45" i="17"/>
  <c r="J45" i="17" s="1"/>
  <c r="G45" i="17"/>
  <c r="I45" i="17" s="1"/>
  <c r="H44" i="17"/>
  <c r="J44" i="17" s="1"/>
  <c r="G44" i="17"/>
  <c r="I44" i="17" s="1"/>
  <c r="H43" i="17"/>
  <c r="J43" i="17" s="1"/>
  <c r="G43" i="17"/>
  <c r="I43" i="17" s="1"/>
  <c r="H42" i="17"/>
  <c r="J42" i="17" s="1"/>
  <c r="G42" i="17"/>
  <c r="I42" i="17" s="1"/>
  <c r="H41" i="17"/>
  <c r="G41" i="17"/>
  <c r="I41" i="17" s="1"/>
  <c r="H40" i="17"/>
  <c r="G40" i="17"/>
  <c r="I40" i="17" s="1"/>
  <c r="H39" i="17"/>
  <c r="G39" i="17"/>
  <c r="I39" i="17" s="1"/>
  <c r="I38" i="17"/>
  <c r="H38" i="17"/>
  <c r="J38" i="17" s="1"/>
  <c r="G38" i="17"/>
  <c r="H37" i="17"/>
  <c r="J37" i="17" s="1"/>
  <c r="G37" i="17"/>
  <c r="I37" i="17" s="1"/>
  <c r="H36" i="17"/>
  <c r="J36" i="17" s="1"/>
  <c r="G36" i="17"/>
  <c r="I36" i="17" s="1"/>
  <c r="H35" i="17"/>
  <c r="J35" i="17" s="1"/>
  <c r="G35" i="17"/>
  <c r="I35" i="17" s="1"/>
  <c r="H34" i="17"/>
  <c r="G34" i="17"/>
  <c r="I34" i="17" s="1"/>
  <c r="H33" i="17"/>
  <c r="G33" i="17"/>
  <c r="I33" i="17" s="1"/>
  <c r="H32" i="17"/>
  <c r="J32" i="17" s="1"/>
  <c r="G32" i="17"/>
  <c r="I32" i="17" s="1"/>
  <c r="H31" i="17"/>
  <c r="J31" i="17" s="1"/>
  <c r="G31" i="17"/>
  <c r="I31" i="17" s="1"/>
  <c r="H29" i="17"/>
  <c r="G29" i="17"/>
  <c r="I29" i="17" s="1"/>
  <c r="H28" i="17"/>
  <c r="J28" i="17" s="1"/>
  <c r="G28" i="17"/>
  <c r="I28" i="17" s="1"/>
  <c r="H27" i="17"/>
  <c r="G27" i="17"/>
  <c r="I27" i="17" s="1"/>
  <c r="I26" i="17"/>
  <c r="H26" i="17"/>
  <c r="J26" i="17" s="1"/>
  <c r="G26" i="17"/>
  <c r="F80" i="17"/>
  <c r="F79" i="17"/>
  <c r="F76" i="17"/>
  <c r="F72" i="17"/>
  <c r="F71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E80" i="17"/>
  <c r="E79" i="17"/>
  <c r="E77" i="17"/>
  <c r="E76" i="17"/>
  <c r="E72" i="17"/>
  <c r="E71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29" i="17"/>
  <c r="E28" i="17"/>
  <c r="E27" i="17"/>
  <c r="E26" i="17"/>
  <c r="E25" i="17"/>
  <c r="E24" i="17"/>
  <c r="F80" i="27" l="1"/>
  <c r="E80" i="27"/>
  <c r="F79" i="27"/>
  <c r="E79" i="27"/>
  <c r="F77" i="27"/>
  <c r="E77" i="27"/>
  <c r="F76" i="27"/>
  <c r="E76" i="27"/>
  <c r="F72" i="27"/>
  <c r="E72" i="27"/>
  <c r="F71" i="27"/>
  <c r="E71" i="27"/>
  <c r="I70" i="27"/>
  <c r="H69" i="27"/>
  <c r="J69" i="27" s="1"/>
  <c r="G69" i="27"/>
  <c r="I69" i="27" s="1"/>
  <c r="F69" i="27"/>
  <c r="E69" i="27"/>
  <c r="H68" i="27"/>
  <c r="J68" i="27" s="1"/>
  <c r="G68" i="27"/>
  <c r="I68" i="27" s="1"/>
  <c r="F68" i="27"/>
  <c r="E68" i="27"/>
  <c r="I67" i="27"/>
  <c r="H67" i="27"/>
  <c r="J67" i="27" s="1"/>
  <c r="G67" i="27"/>
  <c r="F67" i="27"/>
  <c r="E67" i="27"/>
  <c r="H66" i="27"/>
  <c r="J66" i="27" s="1"/>
  <c r="G66" i="27"/>
  <c r="I66" i="27" s="1"/>
  <c r="F66" i="27"/>
  <c r="E66" i="27"/>
  <c r="H65" i="27"/>
  <c r="J65" i="27" s="1"/>
  <c r="G65" i="27"/>
  <c r="I65" i="27" s="1"/>
  <c r="F65" i="27"/>
  <c r="E65" i="27"/>
  <c r="H64" i="27"/>
  <c r="J64" i="27" s="1"/>
  <c r="G64" i="27"/>
  <c r="I64" i="27" s="1"/>
  <c r="F64" i="27"/>
  <c r="E64" i="27"/>
  <c r="H63" i="27"/>
  <c r="J63" i="27" s="1"/>
  <c r="G63" i="27"/>
  <c r="I63" i="27" s="1"/>
  <c r="F63" i="27"/>
  <c r="E63" i="27"/>
  <c r="H62" i="27"/>
  <c r="J62" i="27" s="1"/>
  <c r="G62" i="27"/>
  <c r="I62" i="27" s="1"/>
  <c r="F62" i="27"/>
  <c r="E62" i="27"/>
  <c r="H61" i="27"/>
  <c r="J61" i="27" s="1"/>
  <c r="G61" i="27"/>
  <c r="I61" i="27" s="1"/>
  <c r="F61" i="27"/>
  <c r="E61" i="27"/>
  <c r="H60" i="27"/>
  <c r="J60" i="27" s="1"/>
  <c r="G60" i="27"/>
  <c r="I60" i="27" s="1"/>
  <c r="F60" i="27"/>
  <c r="E60" i="27"/>
  <c r="H59" i="27"/>
  <c r="J59" i="27" s="1"/>
  <c r="G59" i="27"/>
  <c r="I59" i="27" s="1"/>
  <c r="F59" i="27"/>
  <c r="E59" i="27"/>
  <c r="H58" i="27"/>
  <c r="J58" i="27" s="1"/>
  <c r="G58" i="27"/>
  <c r="I58" i="27" s="1"/>
  <c r="F58" i="27"/>
  <c r="E58" i="27"/>
  <c r="H57" i="27"/>
  <c r="J57" i="27" s="1"/>
  <c r="G57" i="27"/>
  <c r="I57" i="27" s="1"/>
  <c r="F57" i="27"/>
  <c r="E57" i="27"/>
  <c r="H56" i="27"/>
  <c r="J56" i="27" s="1"/>
  <c r="G56" i="27"/>
  <c r="I56" i="27" s="1"/>
  <c r="F56" i="27"/>
  <c r="E56" i="27"/>
  <c r="H55" i="27"/>
  <c r="J55" i="27" s="1"/>
  <c r="G55" i="27"/>
  <c r="I55" i="27" s="1"/>
  <c r="F55" i="27"/>
  <c r="E55" i="27"/>
  <c r="H54" i="27"/>
  <c r="J54" i="27" s="1"/>
  <c r="G54" i="27"/>
  <c r="I54" i="27" s="1"/>
  <c r="F54" i="27"/>
  <c r="E54" i="27"/>
  <c r="H53" i="27"/>
  <c r="J53" i="27" s="1"/>
  <c r="G53" i="27"/>
  <c r="I53" i="27" s="1"/>
  <c r="F53" i="27"/>
  <c r="E53" i="27"/>
  <c r="H52" i="27"/>
  <c r="J52" i="27" s="1"/>
  <c r="G52" i="27"/>
  <c r="I52" i="27" s="1"/>
  <c r="F52" i="27"/>
  <c r="E52" i="27"/>
  <c r="I51" i="27"/>
  <c r="H51" i="27"/>
  <c r="J51" i="27" s="1"/>
  <c r="G51" i="27"/>
  <c r="F51" i="27"/>
  <c r="E51" i="27"/>
  <c r="H50" i="27"/>
  <c r="J50" i="27" s="1"/>
  <c r="G50" i="27"/>
  <c r="I50" i="27" s="1"/>
  <c r="F50" i="27"/>
  <c r="E50" i="27"/>
  <c r="H49" i="27"/>
  <c r="J49" i="27" s="1"/>
  <c r="G49" i="27"/>
  <c r="I49" i="27" s="1"/>
  <c r="F49" i="27"/>
  <c r="E49" i="27"/>
  <c r="H48" i="27"/>
  <c r="J48" i="27" s="1"/>
  <c r="G48" i="27"/>
  <c r="I48" i="27" s="1"/>
  <c r="F48" i="27"/>
  <c r="E48" i="27"/>
  <c r="H47" i="27"/>
  <c r="J47" i="27" s="1"/>
  <c r="G47" i="27"/>
  <c r="I47" i="27" s="1"/>
  <c r="F47" i="27"/>
  <c r="E47" i="27"/>
  <c r="H46" i="27"/>
  <c r="J46" i="27" s="1"/>
  <c r="G46" i="27"/>
  <c r="I46" i="27" s="1"/>
  <c r="F46" i="27"/>
  <c r="E46" i="27"/>
  <c r="H45" i="27"/>
  <c r="J45" i="27" s="1"/>
  <c r="G45" i="27"/>
  <c r="I45" i="27" s="1"/>
  <c r="F45" i="27"/>
  <c r="E45" i="27"/>
  <c r="H44" i="27"/>
  <c r="J44" i="27" s="1"/>
  <c r="G44" i="27"/>
  <c r="I44" i="27" s="1"/>
  <c r="F44" i="27"/>
  <c r="E44" i="27"/>
  <c r="H43" i="27"/>
  <c r="J43" i="27" s="1"/>
  <c r="G43" i="27"/>
  <c r="I43" i="27" s="1"/>
  <c r="F43" i="27"/>
  <c r="E43" i="27"/>
  <c r="H42" i="27"/>
  <c r="J42" i="27" s="1"/>
  <c r="G42" i="27"/>
  <c r="I42" i="27" s="1"/>
  <c r="F42" i="27"/>
  <c r="E42" i="27"/>
  <c r="H41" i="27"/>
  <c r="J41" i="27" s="1"/>
  <c r="G41" i="27"/>
  <c r="I41" i="27" s="1"/>
  <c r="F41" i="27"/>
  <c r="E41" i="27"/>
  <c r="H40" i="27"/>
  <c r="J40" i="27" s="1"/>
  <c r="G40" i="27"/>
  <c r="I40" i="27" s="1"/>
  <c r="F40" i="27"/>
  <c r="E40" i="27"/>
  <c r="H39" i="27"/>
  <c r="J39" i="27" s="1"/>
  <c r="G39" i="27"/>
  <c r="I39" i="27" s="1"/>
  <c r="F39" i="27"/>
  <c r="E39" i="27"/>
  <c r="I38" i="27"/>
  <c r="H38" i="27"/>
  <c r="J38" i="27" s="1"/>
  <c r="G38" i="27"/>
  <c r="F38" i="27"/>
  <c r="E38" i="27"/>
  <c r="H37" i="27"/>
  <c r="J37" i="27" s="1"/>
  <c r="G37" i="27"/>
  <c r="I37" i="27" s="1"/>
  <c r="F37" i="27"/>
  <c r="E37" i="27"/>
  <c r="H36" i="27"/>
  <c r="J36" i="27" s="1"/>
  <c r="G36" i="27"/>
  <c r="I36" i="27" s="1"/>
  <c r="F36" i="27"/>
  <c r="E36" i="27"/>
  <c r="H35" i="27"/>
  <c r="J35" i="27" s="1"/>
  <c r="G35" i="27"/>
  <c r="I35" i="27" s="1"/>
  <c r="F35" i="27"/>
  <c r="E35" i="27"/>
  <c r="H34" i="27"/>
  <c r="J34" i="27" s="1"/>
  <c r="G34" i="27"/>
  <c r="I34" i="27" s="1"/>
  <c r="F34" i="27"/>
  <c r="E34" i="27"/>
  <c r="H33" i="27"/>
  <c r="J33" i="27" s="1"/>
  <c r="G33" i="27"/>
  <c r="I33" i="27" s="1"/>
  <c r="F33" i="27"/>
  <c r="E33" i="27"/>
  <c r="H32" i="27"/>
  <c r="J32" i="27" s="1"/>
  <c r="G32" i="27"/>
  <c r="I32" i="27" s="1"/>
  <c r="F32" i="27"/>
  <c r="E32" i="27"/>
  <c r="H31" i="27"/>
  <c r="J31" i="27" s="1"/>
  <c r="G31" i="27"/>
  <c r="I31" i="27" s="1"/>
  <c r="F31" i="27"/>
  <c r="E31" i="27"/>
  <c r="H29" i="27"/>
  <c r="J29" i="27" s="1"/>
  <c r="G29" i="27"/>
  <c r="I29" i="27" s="1"/>
  <c r="F29" i="27"/>
  <c r="E29" i="27"/>
  <c r="H28" i="27"/>
  <c r="J28" i="27" s="1"/>
  <c r="G28" i="27"/>
  <c r="I28" i="27" s="1"/>
  <c r="F28" i="27"/>
  <c r="E28" i="27"/>
  <c r="H27" i="27"/>
  <c r="J27" i="27" s="1"/>
  <c r="G27" i="27"/>
  <c r="I27" i="27" s="1"/>
  <c r="F27" i="27"/>
  <c r="E27" i="27"/>
  <c r="H26" i="27"/>
  <c r="J26" i="27" s="1"/>
  <c r="G26" i="27"/>
  <c r="I26" i="27" s="1"/>
  <c r="F26" i="27"/>
  <c r="E26" i="27"/>
  <c r="H25" i="27"/>
  <c r="J25" i="27" s="1"/>
  <c r="G25" i="27"/>
  <c r="I25" i="27" s="1"/>
  <c r="F25" i="27"/>
  <c r="E25" i="27"/>
  <c r="H24" i="27"/>
  <c r="J24" i="27" s="1"/>
  <c r="G24" i="27"/>
  <c r="I24" i="27" s="1"/>
  <c r="F24" i="27"/>
  <c r="E24" i="27"/>
  <c r="H23" i="27"/>
  <c r="J23" i="27" s="1"/>
  <c r="G23" i="27"/>
  <c r="I23" i="27" s="1"/>
  <c r="F23" i="27"/>
  <c r="E23" i="27"/>
  <c r="H22" i="27"/>
  <c r="J22" i="27" s="1"/>
  <c r="G22" i="27"/>
  <c r="I22" i="27" s="1"/>
  <c r="F22" i="27"/>
  <c r="E22" i="27"/>
  <c r="H21" i="27"/>
  <c r="J21" i="27" s="1"/>
  <c r="G21" i="27"/>
  <c r="I21" i="27" s="1"/>
  <c r="F21" i="27"/>
  <c r="E21" i="27"/>
  <c r="H20" i="27"/>
  <c r="J20" i="27" s="1"/>
  <c r="G20" i="27"/>
  <c r="I20" i="27" s="1"/>
  <c r="F20" i="27"/>
  <c r="E20" i="27"/>
  <c r="G19" i="27"/>
  <c r="I19" i="27" s="1"/>
  <c r="F19" i="27"/>
  <c r="E19" i="27"/>
  <c r="G18" i="27"/>
  <c r="I18" i="27" s="1"/>
  <c r="F18" i="27"/>
  <c r="E18" i="27"/>
  <c r="G17" i="27"/>
  <c r="I17" i="27" s="1"/>
  <c r="E17" i="27"/>
  <c r="I16" i="27"/>
  <c r="G16" i="27"/>
  <c r="E16" i="27"/>
  <c r="G15" i="27"/>
  <c r="I15" i="27" s="1"/>
  <c r="E15" i="27"/>
  <c r="G14" i="27"/>
  <c r="I14" i="27" s="1"/>
  <c r="E14" i="27"/>
  <c r="G13" i="27"/>
  <c r="I13" i="27" s="1"/>
  <c r="E13" i="27"/>
  <c r="G12" i="27"/>
  <c r="I12" i="27" s="1"/>
  <c r="E12" i="27"/>
  <c r="G11" i="27"/>
  <c r="I11" i="27" s="1"/>
  <c r="E11" i="27"/>
  <c r="G10" i="27"/>
  <c r="I10" i="27" s="1"/>
  <c r="E10" i="27"/>
  <c r="G9" i="27"/>
  <c r="I9" i="27" s="1"/>
  <c r="E9" i="27"/>
  <c r="G8" i="27"/>
  <c r="I8" i="27" s="1"/>
  <c r="E8" i="27"/>
  <c r="E7" i="27"/>
  <c r="E6" i="27"/>
  <c r="F80" i="26" l="1"/>
  <c r="E80" i="26"/>
  <c r="F79" i="26"/>
  <c r="E79" i="26"/>
  <c r="F77" i="26"/>
  <c r="E77" i="26"/>
  <c r="F76" i="26"/>
  <c r="E76" i="26"/>
  <c r="F72" i="26"/>
  <c r="E72" i="26"/>
  <c r="F71" i="26"/>
  <c r="E71" i="26"/>
  <c r="H69" i="26"/>
  <c r="J69" i="26" s="1"/>
  <c r="G69" i="26"/>
  <c r="I69" i="26" s="1"/>
  <c r="F69" i="26"/>
  <c r="E69" i="26"/>
  <c r="H68" i="26"/>
  <c r="J68" i="26" s="1"/>
  <c r="G68" i="26"/>
  <c r="I68" i="26" s="1"/>
  <c r="F68" i="26"/>
  <c r="E68" i="26"/>
  <c r="H67" i="26"/>
  <c r="J67" i="26" s="1"/>
  <c r="G67" i="26"/>
  <c r="I67" i="26" s="1"/>
  <c r="F67" i="26"/>
  <c r="E67" i="26"/>
  <c r="H66" i="26"/>
  <c r="J66" i="26" s="1"/>
  <c r="G66" i="26"/>
  <c r="I66" i="26" s="1"/>
  <c r="F66" i="26"/>
  <c r="E66" i="26"/>
  <c r="H65" i="26"/>
  <c r="J65" i="26" s="1"/>
  <c r="G65" i="26"/>
  <c r="I65" i="26" s="1"/>
  <c r="F65" i="26"/>
  <c r="E65" i="26"/>
  <c r="H64" i="26"/>
  <c r="J64" i="26" s="1"/>
  <c r="G64" i="26"/>
  <c r="I64" i="26" s="1"/>
  <c r="F64" i="26"/>
  <c r="E64" i="26"/>
  <c r="H63" i="26"/>
  <c r="J63" i="26" s="1"/>
  <c r="G63" i="26"/>
  <c r="I63" i="26" s="1"/>
  <c r="F63" i="26"/>
  <c r="E63" i="26"/>
  <c r="H62" i="26"/>
  <c r="J62" i="26" s="1"/>
  <c r="G62" i="26"/>
  <c r="I62" i="26" s="1"/>
  <c r="F62" i="26"/>
  <c r="E62" i="26"/>
  <c r="H61" i="26"/>
  <c r="J61" i="26" s="1"/>
  <c r="G61" i="26"/>
  <c r="I61" i="26" s="1"/>
  <c r="F61" i="26"/>
  <c r="E61" i="26"/>
  <c r="H60" i="26"/>
  <c r="J60" i="26" s="1"/>
  <c r="G60" i="26"/>
  <c r="I60" i="26" s="1"/>
  <c r="F60" i="26"/>
  <c r="E60" i="26"/>
  <c r="H59" i="26"/>
  <c r="J59" i="26" s="1"/>
  <c r="G59" i="26"/>
  <c r="I59" i="26" s="1"/>
  <c r="F59" i="26"/>
  <c r="E59" i="26"/>
  <c r="H58" i="26"/>
  <c r="J58" i="26" s="1"/>
  <c r="G58" i="26"/>
  <c r="I58" i="26" s="1"/>
  <c r="F58" i="26"/>
  <c r="E58" i="26"/>
  <c r="H57" i="26"/>
  <c r="J57" i="26" s="1"/>
  <c r="G57" i="26"/>
  <c r="I57" i="26" s="1"/>
  <c r="F57" i="26"/>
  <c r="E57" i="26"/>
  <c r="H56" i="26"/>
  <c r="J56" i="26" s="1"/>
  <c r="G56" i="26"/>
  <c r="I56" i="26" s="1"/>
  <c r="F56" i="26"/>
  <c r="E56" i="26"/>
  <c r="I55" i="26"/>
  <c r="H55" i="26"/>
  <c r="J55" i="26" s="1"/>
  <c r="G55" i="26"/>
  <c r="F55" i="26"/>
  <c r="E55" i="26"/>
  <c r="H54" i="26"/>
  <c r="J54" i="26" s="1"/>
  <c r="G54" i="26"/>
  <c r="I54" i="26" s="1"/>
  <c r="F54" i="26"/>
  <c r="E54" i="26"/>
  <c r="H53" i="26"/>
  <c r="J53" i="26" s="1"/>
  <c r="G53" i="26"/>
  <c r="I53" i="26" s="1"/>
  <c r="F53" i="26"/>
  <c r="E53" i="26"/>
  <c r="H52" i="26"/>
  <c r="J52" i="26" s="1"/>
  <c r="G52" i="26"/>
  <c r="I52" i="26" s="1"/>
  <c r="F52" i="26"/>
  <c r="E52" i="26"/>
  <c r="J51" i="26"/>
  <c r="H51" i="26"/>
  <c r="G51" i="26"/>
  <c r="I51" i="26" s="1"/>
  <c r="F51" i="26"/>
  <c r="E51" i="26"/>
  <c r="H50" i="26"/>
  <c r="J50" i="26" s="1"/>
  <c r="G50" i="26"/>
  <c r="I50" i="26" s="1"/>
  <c r="F50" i="26"/>
  <c r="E50" i="26"/>
  <c r="H49" i="26"/>
  <c r="J49" i="26" s="1"/>
  <c r="G49" i="26"/>
  <c r="I49" i="26" s="1"/>
  <c r="F49" i="26"/>
  <c r="E49" i="26"/>
  <c r="H48" i="26"/>
  <c r="J48" i="26" s="1"/>
  <c r="G48" i="26"/>
  <c r="I48" i="26" s="1"/>
  <c r="F48" i="26"/>
  <c r="E48" i="26"/>
  <c r="H47" i="26"/>
  <c r="J47" i="26" s="1"/>
  <c r="G47" i="26"/>
  <c r="I47" i="26" s="1"/>
  <c r="F47" i="26"/>
  <c r="E47" i="26"/>
  <c r="H46" i="26"/>
  <c r="J46" i="26" s="1"/>
  <c r="G46" i="26"/>
  <c r="I46" i="26" s="1"/>
  <c r="F46" i="26"/>
  <c r="E46" i="26"/>
  <c r="H45" i="26"/>
  <c r="J45" i="26" s="1"/>
  <c r="G45" i="26"/>
  <c r="I45" i="26" s="1"/>
  <c r="F45" i="26"/>
  <c r="E45" i="26"/>
  <c r="H44" i="26"/>
  <c r="J44" i="26" s="1"/>
  <c r="G44" i="26"/>
  <c r="I44" i="26" s="1"/>
  <c r="F44" i="26"/>
  <c r="E44" i="26"/>
  <c r="H43" i="26"/>
  <c r="J43" i="26" s="1"/>
  <c r="G43" i="26"/>
  <c r="I43" i="26" s="1"/>
  <c r="F43" i="26"/>
  <c r="E43" i="26"/>
  <c r="H42" i="26"/>
  <c r="J42" i="26" s="1"/>
  <c r="G42" i="26"/>
  <c r="I42" i="26" s="1"/>
  <c r="F42" i="26"/>
  <c r="E42" i="26"/>
  <c r="H41" i="26"/>
  <c r="J41" i="26" s="1"/>
  <c r="G41" i="26"/>
  <c r="I41" i="26" s="1"/>
  <c r="F41" i="26"/>
  <c r="E41" i="26"/>
  <c r="H40" i="26"/>
  <c r="J40" i="26" s="1"/>
  <c r="G40" i="26"/>
  <c r="I40" i="26" s="1"/>
  <c r="F40" i="26"/>
  <c r="E40" i="26"/>
  <c r="H39" i="26"/>
  <c r="J39" i="26" s="1"/>
  <c r="G39" i="26"/>
  <c r="I39" i="26" s="1"/>
  <c r="F39" i="26"/>
  <c r="E39" i="26"/>
  <c r="H38" i="26"/>
  <c r="J38" i="26" s="1"/>
  <c r="G38" i="26"/>
  <c r="I38" i="26" s="1"/>
  <c r="F38" i="26"/>
  <c r="E38" i="26"/>
  <c r="H37" i="26"/>
  <c r="J37" i="26" s="1"/>
  <c r="G37" i="26"/>
  <c r="I37" i="26" s="1"/>
  <c r="F37" i="26"/>
  <c r="E37" i="26"/>
  <c r="H36" i="26"/>
  <c r="J36" i="26" s="1"/>
  <c r="G36" i="26"/>
  <c r="I36" i="26" s="1"/>
  <c r="F36" i="26"/>
  <c r="E36" i="26"/>
  <c r="H35" i="26"/>
  <c r="J35" i="26" s="1"/>
  <c r="G35" i="26"/>
  <c r="I35" i="26" s="1"/>
  <c r="F35" i="26"/>
  <c r="E35" i="26"/>
  <c r="H34" i="26"/>
  <c r="J34" i="26" s="1"/>
  <c r="G34" i="26"/>
  <c r="I34" i="26" s="1"/>
  <c r="F34" i="26"/>
  <c r="E34" i="26"/>
  <c r="H33" i="26"/>
  <c r="J33" i="26" s="1"/>
  <c r="G33" i="26"/>
  <c r="I33" i="26" s="1"/>
  <c r="F33" i="26"/>
  <c r="E33" i="26"/>
  <c r="H32" i="26"/>
  <c r="J32" i="26" s="1"/>
  <c r="G32" i="26"/>
  <c r="I32" i="26" s="1"/>
  <c r="F32" i="26"/>
  <c r="E32" i="26"/>
  <c r="H31" i="26"/>
  <c r="J31" i="26" s="1"/>
  <c r="G31" i="26"/>
  <c r="I31" i="26" s="1"/>
  <c r="F31" i="26"/>
  <c r="E31" i="26"/>
  <c r="H30" i="26"/>
  <c r="J30" i="26" s="1"/>
  <c r="G30" i="26"/>
  <c r="I30" i="26" s="1"/>
  <c r="F30" i="26"/>
  <c r="E30" i="26"/>
  <c r="H29" i="26"/>
  <c r="J29" i="26" s="1"/>
  <c r="G29" i="26"/>
  <c r="I29" i="26" s="1"/>
  <c r="F29" i="26"/>
  <c r="E29" i="26"/>
  <c r="H28" i="26"/>
  <c r="J28" i="26" s="1"/>
  <c r="G28" i="26"/>
  <c r="I28" i="26" s="1"/>
  <c r="F28" i="26"/>
  <c r="E28" i="26"/>
  <c r="I27" i="26"/>
  <c r="H27" i="26"/>
  <c r="J27" i="26" s="1"/>
  <c r="G27" i="26"/>
  <c r="F27" i="26"/>
  <c r="E27" i="26"/>
  <c r="H26" i="26"/>
  <c r="J26" i="26" s="1"/>
  <c r="G26" i="26"/>
  <c r="I26" i="26" s="1"/>
  <c r="F26" i="26"/>
  <c r="E26" i="26"/>
  <c r="H25" i="26"/>
  <c r="J25" i="26" s="1"/>
  <c r="G25" i="26"/>
  <c r="I25" i="26" s="1"/>
  <c r="F25" i="26"/>
  <c r="E25" i="26"/>
  <c r="H24" i="26"/>
  <c r="J24" i="26" s="1"/>
  <c r="G24" i="26"/>
  <c r="I24" i="26" s="1"/>
  <c r="F24" i="26"/>
  <c r="E24" i="26"/>
  <c r="I23" i="26"/>
  <c r="H23" i="26"/>
  <c r="J23" i="26" s="1"/>
  <c r="G23" i="26"/>
  <c r="F23" i="26"/>
  <c r="E23" i="26"/>
  <c r="H22" i="26"/>
  <c r="J22" i="26" s="1"/>
  <c r="G22" i="26"/>
  <c r="I22" i="26" s="1"/>
  <c r="F22" i="26"/>
  <c r="E22" i="26"/>
  <c r="H21" i="26"/>
  <c r="J21" i="26" s="1"/>
  <c r="G21" i="26"/>
  <c r="I21" i="26" s="1"/>
  <c r="F21" i="26"/>
  <c r="E21" i="26"/>
  <c r="H20" i="26"/>
  <c r="J20" i="26" s="1"/>
  <c r="G20" i="26"/>
  <c r="I20" i="26" s="1"/>
  <c r="F20" i="26"/>
  <c r="E20" i="26"/>
  <c r="J19" i="26"/>
  <c r="H19" i="26"/>
  <c r="G19" i="26"/>
  <c r="I19" i="26" s="1"/>
  <c r="F19" i="26"/>
  <c r="E19" i="26"/>
  <c r="H18" i="26"/>
  <c r="J18" i="26" s="1"/>
  <c r="G18" i="26"/>
  <c r="I18" i="26" s="1"/>
  <c r="F18" i="26"/>
  <c r="E18" i="26"/>
  <c r="H17" i="26"/>
  <c r="J17" i="26" s="1"/>
  <c r="G17" i="26"/>
  <c r="I17" i="26" s="1"/>
  <c r="F17" i="26"/>
  <c r="E17" i="26"/>
  <c r="G16" i="26"/>
  <c r="I16" i="26" s="1"/>
  <c r="F16" i="26"/>
  <c r="E16" i="26"/>
  <c r="G15" i="26"/>
  <c r="I15" i="26" s="1"/>
  <c r="F15" i="26"/>
  <c r="E15" i="26"/>
  <c r="G14" i="26"/>
  <c r="I14" i="26" s="1"/>
  <c r="E14" i="26"/>
  <c r="G13" i="26"/>
  <c r="I13" i="26" s="1"/>
  <c r="E13" i="26"/>
  <c r="G12" i="26"/>
  <c r="I12" i="26" s="1"/>
  <c r="E12" i="26"/>
  <c r="G11" i="26"/>
  <c r="I11" i="26" s="1"/>
  <c r="E11" i="26"/>
  <c r="G10" i="26"/>
  <c r="I10" i="26" s="1"/>
  <c r="E10" i="26"/>
  <c r="G9" i="26"/>
  <c r="I9" i="26" s="1"/>
  <c r="E9" i="26"/>
  <c r="G8" i="26"/>
  <c r="I8" i="26" s="1"/>
  <c r="E8" i="26"/>
  <c r="E7" i="26"/>
  <c r="E6" i="26"/>
  <c r="F82" i="25" l="1"/>
  <c r="E82" i="25"/>
  <c r="F81" i="25"/>
  <c r="E81" i="25"/>
  <c r="F79" i="25"/>
  <c r="E79" i="25"/>
  <c r="F78" i="25"/>
  <c r="E78" i="25"/>
  <c r="F73" i="25"/>
  <c r="E73" i="25"/>
  <c r="F72" i="25"/>
  <c r="E72" i="25"/>
  <c r="H70" i="25"/>
  <c r="J70" i="25" s="1"/>
  <c r="G70" i="25"/>
  <c r="I70" i="25" s="1"/>
  <c r="F70" i="25"/>
  <c r="E70" i="25"/>
  <c r="H69" i="25"/>
  <c r="J69" i="25" s="1"/>
  <c r="G69" i="25"/>
  <c r="I69" i="25" s="1"/>
  <c r="F69" i="25"/>
  <c r="E69" i="25"/>
  <c r="H68" i="25"/>
  <c r="J68" i="25" s="1"/>
  <c r="G68" i="25"/>
  <c r="I68" i="25" s="1"/>
  <c r="F68" i="25"/>
  <c r="E68" i="25"/>
  <c r="H67" i="25"/>
  <c r="J67" i="25" s="1"/>
  <c r="G67" i="25"/>
  <c r="I67" i="25" s="1"/>
  <c r="F67" i="25"/>
  <c r="E67" i="25"/>
  <c r="H66" i="25"/>
  <c r="J66" i="25" s="1"/>
  <c r="G66" i="25"/>
  <c r="I66" i="25" s="1"/>
  <c r="F66" i="25"/>
  <c r="E66" i="25"/>
  <c r="H65" i="25"/>
  <c r="J65" i="25" s="1"/>
  <c r="G65" i="25"/>
  <c r="I65" i="25" s="1"/>
  <c r="F65" i="25"/>
  <c r="E65" i="25"/>
  <c r="J64" i="25"/>
  <c r="H64" i="25"/>
  <c r="G64" i="25"/>
  <c r="I64" i="25" s="1"/>
  <c r="F64" i="25"/>
  <c r="E64" i="25"/>
  <c r="H63" i="25"/>
  <c r="J63" i="25" s="1"/>
  <c r="G63" i="25"/>
  <c r="I63" i="25" s="1"/>
  <c r="F63" i="25"/>
  <c r="E63" i="25"/>
  <c r="H62" i="25"/>
  <c r="J62" i="25" s="1"/>
  <c r="G62" i="25"/>
  <c r="I62" i="25" s="1"/>
  <c r="F62" i="25"/>
  <c r="E62" i="25"/>
  <c r="H61" i="25"/>
  <c r="J61" i="25" s="1"/>
  <c r="G61" i="25"/>
  <c r="I61" i="25" s="1"/>
  <c r="F61" i="25"/>
  <c r="E61" i="25"/>
  <c r="H60" i="25"/>
  <c r="J60" i="25" s="1"/>
  <c r="G60" i="25"/>
  <c r="I60" i="25" s="1"/>
  <c r="F60" i="25"/>
  <c r="E60" i="25"/>
  <c r="H59" i="25"/>
  <c r="J59" i="25" s="1"/>
  <c r="G59" i="25"/>
  <c r="I59" i="25" s="1"/>
  <c r="F59" i="25"/>
  <c r="E59" i="25"/>
  <c r="H58" i="25"/>
  <c r="J58" i="25" s="1"/>
  <c r="G58" i="25"/>
  <c r="I58" i="25" s="1"/>
  <c r="F58" i="25"/>
  <c r="E58" i="25"/>
  <c r="H57" i="25"/>
  <c r="J57" i="25" s="1"/>
  <c r="G57" i="25"/>
  <c r="I57" i="25" s="1"/>
  <c r="F57" i="25"/>
  <c r="E57" i="25"/>
  <c r="J56" i="25"/>
  <c r="I56" i="25"/>
  <c r="H56" i="25"/>
  <c r="G56" i="25"/>
  <c r="F56" i="25"/>
  <c r="E56" i="25"/>
  <c r="H55" i="25"/>
  <c r="J55" i="25" s="1"/>
  <c r="G55" i="25"/>
  <c r="I55" i="25" s="1"/>
  <c r="F55" i="25"/>
  <c r="E55" i="25"/>
  <c r="H54" i="25"/>
  <c r="J54" i="25" s="1"/>
  <c r="G54" i="25"/>
  <c r="I54" i="25" s="1"/>
  <c r="F54" i="25"/>
  <c r="E54" i="25"/>
  <c r="H53" i="25"/>
  <c r="J53" i="25" s="1"/>
  <c r="G53" i="25"/>
  <c r="I53" i="25" s="1"/>
  <c r="F53" i="25"/>
  <c r="E53" i="25"/>
  <c r="H52" i="25"/>
  <c r="J52" i="25" s="1"/>
  <c r="G52" i="25"/>
  <c r="I52" i="25" s="1"/>
  <c r="F52" i="25"/>
  <c r="E52" i="25"/>
  <c r="H51" i="25"/>
  <c r="J51" i="25" s="1"/>
  <c r="G51" i="25"/>
  <c r="I51" i="25" s="1"/>
  <c r="F51" i="25"/>
  <c r="E51" i="25"/>
  <c r="H50" i="25"/>
  <c r="J50" i="25" s="1"/>
  <c r="G50" i="25"/>
  <c r="I50" i="25" s="1"/>
  <c r="F50" i="25"/>
  <c r="E50" i="25"/>
  <c r="H49" i="25"/>
  <c r="J49" i="25" s="1"/>
  <c r="G49" i="25"/>
  <c r="I49" i="25" s="1"/>
  <c r="F49" i="25"/>
  <c r="E49" i="25"/>
  <c r="H48" i="25"/>
  <c r="J48" i="25" s="1"/>
  <c r="G48" i="25"/>
  <c r="I48" i="25" s="1"/>
  <c r="F48" i="25"/>
  <c r="E48" i="25"/>
  <c r="H47" i="25"/>
  <c r="J47" i="25" s="1"/>
  <c r="G47" i="25"/>
  <c r="I47" i="25" s="1"/>
  <c r="F47" i="25"/>
  <c r="E47" i="25"/>
  <c r="H46" i="25"/>
  <c r="J46" i="25" s="1"/>
  <c r="G46" i="25"/>
  <c r="I46" i="25" s="1"/>
  <c r="F46" i="25"/>
  <c r="E46" i="25"/>
  <c r="H45" i="25"/>
  <c r="J45" i="25" s="1"/>
  <c r="G45" i="25"/>
  <c r="I45" i="25" s="1"/>
  <c r="F45" i="25"/>
  <c r="E45" i="25"/>
  <c r="H44" i="25"/>
  <c r="J44" i="25" s="1"/>
  <c r="G44" i="25"/>
  <c r="I44" i="25" s="1"/>
  <c r="F44" i="25"/>
  <c r="E44" i="25"/>
  <c r="H43" i="25"/>
  <c r="J43" i="25" s="1"/>
  <c r="G43" i="25"/>
  <c r="I43" i="25" s="1"/>
  <c r="F43" i="25"/>
  <c r="E43" i="25"/>
  <c r="H42" i="25"/>
  <c r="J42" i="25" s="1"/>
  <c r="G42" i="25"/>
  <c r="I42" i="25" s="1"/>
  <c r="F42" i="25"/>
  <c r="E42" i="25"/>
  <c r="H41" i="25"/>
  <c r="J41" i="25" s="1"/>
  <c r="G41" i="25"/>
  <c r="I41" i="25" s="1"/>
  <c r="F41" i="25"/>
  <c r="E41" i="25"/>
  <c r="J40" i="25"/>
  <c r="I40" i="25"/>
  <c r="H40" i="25"/>
  <c r="G40" i="25"/>
  <c r="F40" i="25"/>
  <c r="E40" i="25"/>
  <c r="H39" i="25"/>
  <c r="J39" i="25" s="1"/>
  <c r="G39" i="25"/>
  <c r="I39" i="25" s="1"/>
  <c r="F39" i="25"/>
  <c r="E39" i="25"/>
  <c r="H38" i="25"/>
  <c r="J38" i="25" s="1"/>
  <c r="G38" i="25"/>
  <c r="I38" i="25" s="1"/>
  <c r="F38" i="25"/>
  <c r="E38" i="25"/>
  <c r="H37" i="25"/>
  <c r="J37" i="25" s="1"/>
  <c r="G37" i="25"/>
  <c r="I37" i="25" s="1"/>
  <c r="F37" i="25"/>
  <c r="E37" i="25"/>
  <c r="H36" i="25"/>
  <c r="J36" i="25" s="1"/>
  <c r="G36" i="25"/>
  <c r="I36" i="25" s="1"/>
  <c r="F36" i="25"/>
  <c r="E36" i="25"/>
  <c r="H35" i="25"/>
  <c r="J35" i="25" s="1"/>
  <c r="G35" i="25"/>
  <c r="I35" i="25" s="1"/>
  <c r="F35" i="25"/>
  <c r="E35" i="25"/>
  <c r="H34" i="25"/>
  <c r="J34" i="25" s="1"/>
  <c r="G34" i="25"/>
  <c r="I34" i="25" s="1"/>
  <c r="F34" i="25"/>
  <c r="E34" i="25"/>
  <c r="H33" i="25"/>
  <c r="J33" i="25" s="1"/>
  <c r="G33" i="25"/>
  <c r="I33" i="25" s="1"/>
  <c r="F33" i="25"/>
  <c r="E33" i="25"/>
  <c r="J32" i="25"/>
  <c r="I32" i="25"/>
  <c r="H32" i="25"/>
  <c r="G32" i="25"/>
  <c r="F32" i="25"/>
  <c r="E32" i="25"/>
  <c r="H31" i="25"/>
  <c r="J31" i="25" s="1"/>
  <c r="G31" i="25"/>
  <c r="I31" i="25" s="1"/>
  <c r="F31" i="25"/>
  <c r="E31" i="25"/>
  <c r="H29" i="25"/>
  <c r="J29" i="25" s="1"/>
  <c r="G29" i="25"/>
  <c r="I29" i="25" s="1"/>
  <c r="F29" i="25"/>
  <c r="E29" i="25"/>
  <c r="H28" i="25"/>
  <c r="J28" i="25" s="1"/>
  <c r="G28" i="25"/>
  <c r="I28" i="25" s="1"/>
  <c r="F28" i="25"/>
  <c r="E28" i="25"/>
  <c r="H27" i="25"/>
  <c r="J27" i="25" s="1"/>
  <c r="G27" i="25"/>
  <c r="I27" i="25" s="1"/>
  <c r="F27" i="25"/>
  <c r="E27" i="25"/>
  <c r="H26" i="25"/>
  <c r="J26" i="25" s="1"/>
  <c r="G26" i="25"/>
  <c r="I26" i="25" s="1"/>
  <c r="F26" i="25"/>
  <c r="E26" i="25"/>
  <c r="H25" i="25"/>
  <c r="J25" i="25" s="1"/>
  <c r="G25" i="25"/>
  <c r="I25" i="25" s="1"/>
  <c r="F25" i="25"/>
  <c r="E25" i="25"/>
  <c r="J24" i="25"/>
  <c r="H24" i="25"/>
  <c r="G24" i="25"/>
  <c r="I24" i="25" s="1"/>
  <c r="F24" i="25"/>
  <c r="E24" i="25"/>
  <c r="H23" i="25"/>
  <c r="J23" i="25" s="1"/>
  <c r="G23" i="25"/>
  <c r="I23" i="25" s="1"/>
  <c r="F23" i="25"/>
  <c r="E23" i="25"/>
  <c r="H22" i="25"/>
  <c r="J22" i="25" s="1"/>
  <c r="G22" i="25"/>
  <c r="I22" i="25" s="1"/>
  <c r="F22" i="25"/>
  <c r="E22" i="25"/>
  <c r="H21" i="25"/>
  <c r="J21" i="25" s="1"/>
  <c r="G21" i="25"/>
  <c r="I21" i="25" s="1"/>
  <c r="F21" i="25"/>
  <c r="E21" i="25"/>
  <c r="H20" i="25"/>
  <c r="J20" i="25" s="1"/>
  <c r="G20" i="25"/>
  <c r="I20" i="25" s="1"/>
  <c r="F20" i="25"/>
  <c r="E20" i="25"/>
  <c r="H19" i="25"/>
  <c r="J19" i="25" s="1"/>
  <c r="G19" i="25"/>
  <c r="I19" i="25" s="1"/>
  <c r="F19" i="25"/>
  <c r="E19" i="25"/>
  <c r="H18" i="25"/>
  <c r="J18" i="25" s="1"/>
  <c r="G18" i="25"/>
  <c r="I18" i="25" s="1"/>
  <c r="F18" i="25"/>
  <c r="E18" i="25"/>
  <c r="H17" i="25"/>
  <c r="J17" i="25" s="1"/>
  <c r="G17" i="25"/>
  <c r="I17" i="25" s="1"/>
  <c r="F17" i="25"/>
  <c r="E17" i="25"/>
  <c r="J16" i="25"/>
  <c r="H16" i="25"/>
  <c r="G16" i="25"/>
  <c r="I16" i="25" s="1"/>
  <c r="F16" i="25"/>
  <c r="E16" i="25"/>
  <c r="H15" i="25"/>
  <c r="G15" i="25"/>
  <c r="I15" i="25" s="1"/>
  <c r="F15" i="25"/>
  <c r="E15" i="25"/>
  <c r="H14" i="25"/>
  <c r="J14" i="25" s="1"/>
  <c r="G14" i="25"/>
  <c r="I14" i="25" s="1"/>
  <c r="F14" i="25"/>
  <c r="E14" i="25"/>
  <c r="H13" i="25"/>
  <c r="J13" i="25" s="1"/>
  <c r="G13" i="25"/>
  <c r="I13" i="25" s="1"/>
  <c r="F13" i="25"/>
  <c r="E13" i="25"/>
  <c r="H12" i="25"/>
  <c r="J12" i="25" s="1"/>
  <c r="G12" i="25"/>
  <c r="I12" i="25" s="1"/>
  <c r="F12" i="25"/>
  <c r="E12" i="25"/>
  <c r="H11" i="25"/>
  <c r="J11" i="25" s="1"/>
  <c r="G11" i="25"/>
  <c r="I11" i="25" s="1"/>
  <c r="F11" i="25"/>
  <c r="E11" i="25"/>
  <c r="H10" i="25"/>
  <c r="J10" i="25" s="1"/>
  <c r="G10" i="25"/>
  <c r="I10" i="25" s="1"/>
  <c r="F10" i="25"/>
  <c r="E10" i="25"/>
  <c r="I9" i="25"/>
  <c r="G9" i="25"/>
  <c r="F9" i="25"/>
  <c r="E9" i="25"/>
  <c r="G8" i="25"/>
  <c r="I8" i="25" s="1"/>
  <c r="F8" i="25"/>
  <c r="E8" i="25"/>
  <c r="E7" i="25"/>
  <c r="E6" i="25"/>
  <c r="F80" i="24" l="1"/>
  <c r="E80" i="24"/>
  <c r="F79" i="24"/>
  <c r="E79" i="24"/>
  <c r="F77" i="24"/>
  <c r="E77" i="24"/>
  <c r="F76" i="24"/>
  <c r="E76" i="24"/>
  <c r="F72" i="24"/>
  <c r="E72" i="24"/>
  <c r="F71" i="24"/>
  <c r="E71" i="24"/>
  <c r="H69" i="24"/>
  <c r="J69" i="24" s="1"/>
  <c r="G69" i="24"/>
  <c r="I69" i="24" s="1"/>
  <c r="F69" i="24"/>
  <c r="E69" i="24"/>
  <c r="H68" i="24"/>
  <c r="J68" i="24" s="1"/>
  <c r="G68" i="24"/>
  <c r="I68" i="24" s="1"/>
  <c r="F68" i="24"/>
  <c r="E68" i="24"/>
  <c r="H67" i="24"/>
  <c r="J67" i="24" s="1"/>
  <c r="G67" i="24"/>
  <c r="I67" i="24" s="1"/>
  <c r="F67" i="24"/>
  <c r="E67" i="24"/>
  <c r="H66" i="24"/>
  <c r="J66" i="24" s="1"/>
  <c r="G66" i="24"/>
  <c r="I66" i="24" s="1"/>
  <c r="F66" i="24"/>
  <c r="E66" i="24"/>
  <c r="H65" i="24"/>
  <c r="J65" i="24" s="1"/>
  <c r="G65" i="24"/>
  <c r="I65" i="24" s="1"/>
  <c r="F65" i="24"/>
  <c r="E65" i="24"/>
  <c r="H64" i="24"/>
  <c r="J64" i="24" s="1"/>
  <c r="G64" i="24"/>
  <c r="I64" i="24" s="1"/>
  <c r="F64" i="24"/>
  <c r="E64" i="24"/>
  <c r="I63" i="24"/>
  <c r="H63" i="24"/>
  <c r="J63" i="24" s="1"/>
  <c r="G63" i="24"/>
  <c r="F63" i="24"/>
  <c r="E63" i="24"/>
  <c r="H62" i="24"/>
  <c r="J62" i="24" s="1"/>
  <c r="G62" i="24"/>
  <c r="I62" i="24" s="1"/>
  <c r="F62" i="24"/>
  <c r="E62" i="24"/>
  <c r="H61" i="24"/>
  <c r="J61" i="24" s="1"/>
  <c r="G61" i="24"/>
  <c r="I61" i="24" s="1"/>
  <c r="F61" i="24"/>
  <c r="E61" i="24"/>
  <c r="H60" i="24"/>
  <c r="J60" i="24" s="1"/>
  <c r="G60" i="24"/>
  <c r="I60" i="24" s="1"/>
  <c r="F60" i="24"/>
  <c r="E60" i="24"/>
  <c r="H59" i="24"/>
  <c r="J59" i="24" s="1"/>
  <c r="G59" i="24"/>
  <c r="I59" i="24" s="1"/>
  <c r="F59" i="24"/>
  <c r="E59" i="24"/>
  <c r="H58" i="24"/>
  <c r="J58" i="24" s="1"/>
  <c r="G58" i="24"/>
  <c r="I58" i="24" s="1"/>
  <c r="F58" i="24"/>
  <c r="E58" i="24"/>
  <c r="H57" i="24"/>
  <c r="J57" i="24" s="1"/>
  <c r="G57" i="24"/>
  <c r="I57" i="24" s="1"/>
  <c r="F57" i="24"/>
  <c r="E57" i="24"/>
  <c r="H56" i="24"/>
  <c r="J56" i="24" s="1"/>
  <c r="G56" i="24"/>
  <c r="I56" i="24" s="1"/>
  <c r="F56" i="24"/>
  <c r="E56" i="24"/>
  <c r="I55" i="24"/>
  <c r="H55" i="24"/>
  <c r="J55" i="24" s="1"/>
  <c r="G55" i="24"/>
  <c r="F55" i="24"/>
  <c r="E55" i="24"/>
  <c r="I54" i="24"/>
  <c r="H54" i="24"/>
  <c r="J54" i="24" s="1"/>
  <c r="G54" i="24"/>
  <c r="F54" i="24"/>
  <c r="E54" i="24"/>
  <c r="H53" i="24"/>
  <c r="J53" i="24" s="1"/>
  <c r="G53" i="24"/>
  <c r="I53" i="24" s="1"/>
  <c r="F53" i="24"/>
  <c r="E53" i="24"/>
  <c r="H52" i="24"/>
  <c r="J52" i="24" s="1"/>
  <c r="G52" i="24"/>
  <c r="I52" i="24" s="1"/>
  <c r="F52" i="24"/>
  <c r="E52" i="24"/>
  <c r="H51" i="24"/>
  <c r="J51" i="24" s="1"/>
  <c r="G51" i="24"/>
  <c r="I51" i="24" s="1"/>
  <c r="F51" i="24"/>
  <c r="E51" i="24"/>
  <c r="H50" i="24"/>
  <c r="J50" i="24" s="1"/>
  <c r="G50" i="24"/>
  <c r="I50" i="24" s="1"/>
  <c r="F50" i="24"/>
  <c r="E50" i="24"/>
  <c r="H49" i="24"/>
  <c r="J49" i="24" s="1"/>
  <c r="G49" i="24"/>
  <c r="I49" i="24" s="1"/>
  <c r="F49" i="24"/>
  <c r="E49" i="24"/>
  <c r="H48" i="24"/>
  <c r="J48" i="24" s="1"/>
  <c r="G48" i="24"/>
  <c r="I48" i="24" s="1"/>
  <c r="F48" i="24"/>
  <c r="E48" i="24"/>
  <c r="H47" i="24"/>
  <c r="J47" i="24" s="1"/>
  <c r="G47" i="24"/>
  <c r="I47" i="24" s="1"/>
  <c r="F47" i="24"/>
  <c r="E47" i="24"/>
  <c r="H46" i="24"/>
  <c r="J46" i="24" s="1"/>
  <c r="G46" i="24"/>
  <c r="I46" i="24" s="1"/>
  <c r="F46" i="24"/>
  <c r="E46" i="24"/>
  <c r="H45" i="24"/>
  <c r="J45" i="24" s="1"/>
  <c r="G45" i="24"/>
  <c r="I45" i="24" s="1"/>
  <c r="F45" i="24"/>
  <c r="E45" i="24"/>
  <c r="H44" i="24"/>
  <c r="J44" i="24" s="1"/>
  <c r="G44" i="24"/>
  <c r="I44" i="24" s="1"/>
  <c r="F44" i="24"/>
  <c r="E44" i="24"/>
  <c r="H43" i="24"/>
  <c r="J43" i="24" s="1"/>
  <c r="G43" i="24"/>
  <c r="I43" i="24" s="1"/>
  <c r="F43" i="24"/>
  <c r="E43" i="24"/>
  <c r="H42" i="24"/>
  <c r="J42" i="24" s="1"/>
  <c r="G42" i="24"/>
  <c r="I42" i="24" s="1"/>
  <c r="F42" i="24"/>
  <c r="E42" i="24"/>
  <c r="H41" i="24"/>
  <c r="J41" i="24" s="1"/>
  <c r="G41" i="24"/>
  <c r="I41" i="24" s="1"/>
  <c r="F41" i="24"/>
  <c r="E41" i="24"/>
  <c r="H40" i="24"/>
  <c r="J40" i="24" s="1"/>
  <c r="G40" i="24"/>
  <c r="I40" i="24" s="1"/>
  <c r="F40" i="24"/>
  <c r="E40" i="24"/>
  <c r="H39" i="24"/>
  <c r="J39" i="24" s="1"/>
  <c r="G39" i="24"/>
  <c r="I39" i="24" s="1"/>
  <c r="F39" i="24"/>
  <c r="E39" i="24"/>
  <c r="I38" i="24"/>
  <c r="H38" i="24"/>
  <c r="J38" i="24" s="1"/>
  <c r="G38" i="24"/>
  <c r="F38" i="24"/>
  <c r="E38" i="24"/>
  <c r="H37" i="24"/>
  <c r="J37" i="24" s="1"/>
  <c r="G37" i="24"/>
  <c r="I37" i="24" s="1"/>
  <c r="F37" i="24"/>
  <c r="E37" i="24"/>
  <c r="H36" i="24"/>
  <c r="J36" i="24" s="1"/>
  <c r="G36" i="24"/>
  <c r="I36" i="24" s="1"/>
  <c r="F36" i="24"/>
  <c r="E36" i="24"/>
  <c r="H35" i="24"/>
  <c r="J35" i="24" s="1"/>
  <c r="G35" i="24"/>
  <c r="I35" i="24" s="1"/>
  <c r="F35" i="24"/>
  <c r="E35" i="24"/>
  <c r="H34" i="24"/>
  <c r="J34" i="24" s="1"/>
  <c r="G34" i="24"/>
  <c r="I34" i="24" s="1"/>
  <c r="F34" i="24"/>
  <c r="E34" i="24"/>
  <c r="H33" i="24"/>
  <c r="J33" i="24" s="1"/>
  <c r="G33" i="24"/>
  <c r="I33" i="24" s="1"/>
  <c r="F33" i="24"/>
  <c r="E33" i="24"/>
  <c r="H32" i="24"/>
  <c r="J32" i="24" s="1"/>
  <c r="G32" i="24"/>
  <c r="I32" i="24" s="1"/>
  <c r="F32" i="24"/>
  <c r="E32" i="24"/>
  <c r="I31" i="24"/>
  <c r="H31" i="24"/>
  <c r="J31" i="24" s="1"/>
  <c r="G31" i="24"/>
  <c r="F31" i="24"/>
  <c r="E31" i="24"/>
  <c r="H29" i="24"/>
  <c r="J29" i="24" s="1"/>
  <c r="G29" i="24"/>
  <c r="I29" i="24" s="1"/>
  <c r="F29" i="24"/>
  <c r="E29" i="24"/>
  <c r="H28" i="24"/>
  <c r="J28" i="24" s="1"/>
  <c r="G28" i="24"/>
  <c r="I28" i="24" s="1"/>
  <c r="F28" i="24"/>
  <c r="E28" i="24"/>
  <c r="H27" i="24"/>
  <c r="J27" i="24" s="1"/>
  <c r="G27" i="24"/>
  <c r="I27" i="24" s="1"/>
  <c r="F27" i="24"/>
  <c r="E27" i="24"/>
  <c r="H26" i="24"/>
  <c r="J26" i="24" s="1"/>
  <c r="G26" i="24"/>
  <c r="I26" i="24" s="1"/>
  <c r="F26" i="24"/>
  <c r="E26" i="24"/>
  <c r="H25" i="24"/>
  <c r="J25" i="24" s="1"/>
  <c r="G25" i="24"/>
  <c r="I25" i="24" s="1"/>
  <c r="F25" i="24"/>
  <c r="E25" i="24"/>
  <c r="H24" i="24"/>
  <c r="J24" i="24" s="1"/>
  <c r="G24" i="24"/>
  <c r="I24" i="24" s="1"/>
  <c r="F24" i="24"/>
  <c r="E24" i="24"/>
  <c r="H23" i="24"/>
  <c r="J23" i="24" s="1"/>
  <c r="G23" i="24"/>
  <c r="I23" i="24" s="1"/>
  <c r="F23" i="24"/>
  <c r="E23" i="24"/>
  <c r="I22" i="24"/>
  <c r="H22" i="24"/>
  <c r="J22" i="24" s="1"/>
  <c r="G22" i="24"/>
  <c r="F22" i="24"/>
  <c r="E22" i="24"/>
  <c r="H21" i="24"/>
  <c r="J21" i="24" s="1"/>
  <c r="G21" i="24"/>
  <c r="I21" i="24" s="1"/>
  <c r="F21" i="24"/>
  <c r="E21" i="24"/>
  <c r="H20" i="24"/>
  <c r="J20" i="24" s="1"/>
  <c r="G20" i="24"/>
  <c r="I20" i="24" s="1"/>
  <c r="F20" i="24"/>
  <c r="E20" i="24"/>
  <c r="H19" i="24"/>
  <c r="J19" i="24" s="1"/>
  <c r="G19" i="24"/>
  <c r="I19" i="24" s="1"/>
  <c r="F19" i="24"/>
  <c r="E19" i="24"/>
  <c r="I18" i="24"/>
  <c r="H18" i="24"/>
  <c r="J18" i="24" s="1"/>
  <c r="G18" i="24"/>
  <c r="F18" i="24"/>
  <c r="E18" i="24"/>
  <c r="H17" i="24"/>
  <c r="J17" i="24" s="1"/>
  <c r="G17" i="24"/>
  <c r="I17" i="24" s="1"/>
  <c r="F17" i="24"/>
  <c r="E17" i="24"/>
  <c r="H16" i="24"/>
  <c r="J16" i="24" s="1"/>
  <c r="G16" i="24"/>
  <c r="I16" i="24" s="1"/>
  <c r="F16" i="24"/>
  <c r="E16" i="24"/>
  <c r="J15" i="24"/>
  <c r="H15" i="24"/>
  <c r="G15" i="24"/>
  <c r="I15" i="24" s="1"/>
  <c r="F15" i="24"/>
  <c r="E15" i="24"/>
  <c r="G14" i="24"/>
  <c r="I14" i="24" s="1"/>
  <c r="F14" i="24"/>
  <c r="E14" i="24"/>
  <c r="G13" i="24"/>
  <c r="I13" i="24" s="1"/>
  <c r="F13" i="24"/>
  <c r="E13" i="24"/>
  <c r="G12" i="24"/>
  <c r="I12" i="24" s="1"/>
  <c r="E12" i="24"/>
  <c r="G11" i="24"/>
  <c r="I11" i="24" s="1"/>
  <c r="E11" i="24"/>
  <c r="G10" i="24"/>
  <c r="I10" i="24" s="1"/>
  <c r="E10" i="24"/>
  <c r="G9" i="24"/>
  <c r="I9" i="24" s="1"/>
  <c r="E9" i="24"/>
  <c r="G8" i="24"/>
  <c r="I8" i="24" s="1"/>
  <c r="E8" i="24"/>
  <c r="E7" i="24"/>
  <c r="E6" i="24"/>
  <c r="F72" i="23" l="1"/>
  <c r="E72" i="23"/>
  <c r="F71" i="23"/>
  <c r="E71" i="23"/>
  <c r="I70" i="23"/>
  <c r="H69" i="23"/>
  <c r="J69" i="23" s="1"/>
  <c r="G69" i="23"/>
  <c r="I69" i="23" s="1"/>
  <c r="F69" i="23"/>
  <c r="E69" i="23"/>
  <c r="H68" i="23"/>
  <c r="J68" i="23" s="1"/>
  <c r="G68" i="23"/>
  <c r="I68" i="23" s="1"/>
  <c r="F68" i="23"/>
  <c r="E68" i="23"/>
  <c r="I67" i="23"/>
  <c r="H67" i="23"/>
  <c r="J67" i="23" s="1"/>
  <c r="G67" i="23"/>
  <c r="F67" i="23"/>
  <c r="E67" i="23"/>
  <c r="H66" i="23"/>
  <c r="J66" i="23" s="1"/>
  <c r="G66" i="23"/>
  <c r="I66" i="23" s="1"/>
  <c r="F66" i="23"/>
  <c r="E66" i="23"/>
  <c r="H65" i="23"/>
  <c r="J65" i="23" s="1"/>
  <c r="G65" i="23"/>
  <c r="I65" i="23" s="1"/>
  <c r="F65" i="23"/>
  <c r="E65" i="23"/>
  <c r="H64" i="23"/>
  <c r="J64" i="23" s="1"/>
  <c r="G64" i="23"/>
  <c r="I64" i="23" s="1"/>
  <c r="F64" i="23"/>
  <c r="E64" i="23"/>
  <c r="J63" i="23"/>
  <c r="H63" i="23"/>
  <c r="G63" i="23"/>
  <c r="I63" i="23" s="1"/>
  <c r="F63" i="23"/>
  <c r="E63" i="23"/>
  <c r="H62" i="23"/>
  <c r="J62" i="23" s="1"/>
  <c r="G62" i="23"/>
  <c r="I62" i="23" s="1"/>
  <c r="F62" i="23"/>
  <c r="E62" i="23"/>
  <c r="H61" i="23"/>
  <c r="J61" i="23" s="1"/>
  <c r="G61" i="23"/>
  <c r="I61" i="23" s="1"/>
  <c r="F61" i="23"/>
  <c r="E61" i="23"/>
  <c r="H60" i="23"/>
  <c r="J60" i="23" s="1"/>
  <c r="G60" i="23"/>
  <c r="I60" i="23" s="1"/>
  <c r="F60" i="23"/>
  <c r="E60" i="23"/>
  <c r="H59" i="23"/>
  <c r="J59" i="23" s="1"/>
  <c r="G59" i="23"/>
  <c r="I59" i="23" s="1"/>
  <c r="F59" i="23"/>
  <c r="E59" i="23"/>
  <c r="H58" i="23"/>
  <c r="J58" i="23" s="1"/>
  <c r="G58" i="23"/>
  <c r="I58" i="23" s="1"/>
  <c r="F58" i="23"/>
  <c r="E58" i="23"/>
  <c r="H57" i="23"/>
  <c r="J57" i="23" s="1"/>
  <c r="G57" i="23"/>
  <c r="I57" i="23" s="1"/>
  <c r="F57" i="23"/>
  <c r="E57" i="23"/>
  <c r="H56" i="23"/>
  <c r="J56" i="23" s="1"/>
  <c r="G56" i="23"/>
  <c r="I56" i="23" s="1"/>
  <c r="F56" i="23"/>
  <c r="E56" i="23"/>
  <c r="J55" i="23"/>
  <c r="I55" i="23"/>
  <c r="H55" i="23"/>
  <c r="G55" i="23"/>
  <c r="F55" i="23"/>
  <c r="E55" i="23"/>
  <c r="H54" i="23"/>
  <c r="J54" i="23" s="1"/>
  <c r="G54" i="23"/>
  <c r="I54" i="23" s="1"/>
  <c r="F54" i="23"/>
  <c r="E54" i="23"/>
  <c r="H53" i="23"/>
  <c r="J53" i="23" s="1"/>
  <c r="G53" i="23"/>
  <c r="I53" i="23" s="1"/>
  <c r="F53" i="23"/>
  <c r="E53" i="23"/>
  <c r="H52" i="23"/>
  <c r="J52" i="23" s="1"/>
  <c r="G52" i="23"/>
  <c r="I52" i="23" s="1"/>
  <c r="F52" i="23"/>
  <c r="E52" i="23"/>
  <c r="I51" i="23"/>
  <c r="H51" i="23"/>
  <c r="J51" i="23" s="1"/>
  <c r="G51" i="23"/>
  <c r="F51" i="23"/>
  <c r="E51" i="23"/>
  <c r="H50" i="23"/>
  <c r="J50" i="23" s="1"/>
  <c r="G50" i="23"/>
  <c r="I50" i="23" s="1"/>
  <c r="F50" i="23"/>
  <c r="E50" i="23"/>
  <c r="H49" i="23"/>
  <c r="J49" i="23" s="1"/>
  <c r="G49" i="23"/>
  <c r="I49" i="23" s="1"/>
  <c r="F49" i="23"/>
  <c r="E49" i="23"/>
  <c r="H48" i="23"/>
  <c r="J48" i="23" s="1"/>
  <c r="G48" i="23"/>
  <c r="I48" i="23" s="1"/>
  <c r="F48" i="23"/>
  <c r="E48" i="23"/>
  <c r="J47" i="23"/>
  <c r="H47" i="23"/>
  <c r="G47" i="23"/>
  <c r="I47" i="23" s="1"/>
  <c r="F47" i="23"/>
  <c r="E47" i="23"/>
  <c r="H46" i="23"/>
  <c r="J46" i="23" s="1"/>
  <c r="G46" i="23"/>
  <c r="I46" i="23" s="1"/>
  <c r="F46" i="23"/>
  <c r="E46" i="23"/>
  <c r="H45" i="23"/>
  <c r="J45" i="23" s="1"/>
  <c r="G45" i="23"/>
  <c r="I45" i="23" s="1"/>
  <c r="F45" i="23"/>
  <c r="E45" i="23"/>
  <c r="H44" i="23"/>
  <c r="J44" i="23" s="1"/>
  <c r="G44" i="23"/>
  <c r="I44" i="23" s="1"/>
  <c r="F44" i="23"/>
  <c r="E44" i="23"/>
  <c r="H43" i="23"/>
  <c r="J43" i="23" s="1"/>
  <c r="G43" i="23"/>
  <c r="I43" i="23" s="1"/>
  <c r="F43" i="23"/>
  <c r="E43" i="23"/>
  <c r="H42" i="23"/>
  <c r="J42" i="23" s="1"/>
  <c r="G42" i="23"/>
  <c r="I42" i="23" s="1"/>
  <c r="F42" i="23"/>
  <c r="E42" i="23"/>
  <c r="H41" i="23"/>
  <c r="J41" i="23" s="1"/>
  <c r="G41" i="23"/>
  <c r="I41" i="23" s="1"/>
  <c r="F41" i="23"/>
  <c r="E41" i="23"/>
  <c r="H40" i="23"/>
  <c r="J40" i="23" s="1"/>
  <c r="G40" i="23"/>
  <c r="I40" i="23" s="1"/>
  <c r="F40" i="23"/>
  <c r="E40" i="23"/>
  <c r="J39" i="23"/>
  <c r="I39" i="23"/>
  <c r="H39" i="23"/>
  <c r="G39" i="23"/>
  <c r="F39" i="23"/>
  <c r="E39" i="23"/>
  <c r="H38" i="23"/>
  <c r="J38" i="23" s="1"/>
  <c r="G38" i="23"/>
  <c r="I38" i="23" s="1"/>
  <c r="F38" i="23"/>
  <c r="E38" i="23"/>
  <c r="H37" i="23"/>
  <c r="J37" i="23" s="1"/>
  <c r="G37" i="23"/>
  <c r="I37" i="23" s="1"/>
  <c r="F37" i="23"/>
  <c r="E37" i="23"/>
  <c r="H36" i="23"/>
  <c r="J36" i="23" s="1"/>
  <c r="G36" i="23"/>
  <c r="I36" i="23" s="1"/>
  <c r="F36" i="23"/>
  <c r="E36" i="23"/>
  <c r="I35" i="23"/>
  <c r="H35" i="23"/>
  <c r="J35" i="23" s="1"/>
  <c r="G35" i="23"/>
  <c r="F35" i="23"/>
  <c r="E35" i="23"/>
  <c r="H34" i="23"/>
  <c r="J34" i="23" s="1"/>
  <c r="G34" i="23"/>
  <c r="I34" i="23" s="1"/>
  <c r="F34" i="23"/>
  <c r="E34" i="23"/>
  <c r="H33" i="23"/>
  <c r="J33" i="23" s="1"/>
  <c r="G33" i="23"/>
  <c r="I33" i="23" s="1"/>
  <c r="F33" i="23"/>
  <c r="E33" i="23"/>
  <c r="H32" i="23"/>
  <c r="J32" i="23" s="1"/>
  <c r="G32" i="23"/>
  <c r="I32" i="23" s="1"/>
  <c r="F32" i="23"/>
  <c r="E32" i="23"/>
  <c r="J31" i="23"/>
  <c r="H31" i="23"/>
  <c r="G31" i="23"/>
  <c r="I31" i="23" s="1"/>
  <c r="F31" i="23"/>
  <c r="E31" i="23"/>
  <c r="H29" i="23"/>
  <c r="J29" i="23" s="1"/>
  <c r="G29" i="23"/>
  <c r="I29" i="23" s="1"/>
  <c r="F29" i="23"/>
  <c r="E29" i="23"/>
  <c r="H28" i="23"/>
  <c r="J28" i="23" s="1"/>
  <c r="G28" i="23"/>
  <c r="I28" i="23" s="1"/>
  <c r="F28" i="23"/>
  <c r="E28" i="23"/>
  <c r="I27" i="23"/>
  <c r="H27" i="23"/>
  <c r="J27" i="23" s="1"/>
  <c r="G27" i="23"/>
  <c r="F27" i="23"/>
  <c r="E27" i="23"/>
  <c r="H26" i="23"/>
  <c r="J26" i="23" s="1"/>
  <c r="G26" i="23"/>
  <c r="I26" i="23" s="1"/>
  <c r="F26" i="23"/>
  <c r="E26" i="23"/>
  <c r="H25" i="23"/>
  <c r="J25" i="23" s="1"/>
  <c r="G25" i="23"/>
  <c r="I25" i="23" s="1"/>
  <c r="F25" i="23"/>
  <c r="E25" i="23"/>
  <c r="H24" i="23"/>
  <c r="J24" i="23" s="1"/>
  <c r="G24" i="23"/>
  <c r="I24" i="23" s="1"/>
  <c r="F24" i="23"/>
  <c r="E24" i="23"/>
  <c r="J23" i="23"/>
  <c r="H23" i="23"/>
  <c r="G23" i="23"/>
  <c r="I23" i="23" s="1"/>
  <c r="F23" i="23"/>
  <c r="E23" i="23"/>
  <c r="H22" i="23"/>
  <c r="J22" i="23" s="1"/>
  <c r="G22" i="23"/>
  <c r="I22" i="23" s="1"/>
  <c r="F22" i="23"/>
  <c r="E22" i="23"/>
  <c r="H21" i="23"/>
  <c r="J21" i="23" s="1"/>
  <c r="G21" i="23"/>
  <c r="I21" i="23" s="1"/>
  <c r="F21" i="23"/>
  <c r="E21" i="23"/>
  <c r="H20" i="23"/>
  <c r="J20" i="23" s="1"/>
  <c r="G20" i="23"/>
  <c r="I20" i="23" s="1"/>
  <c r="F20" i="23"/>
  <c r="E20" i="23"/>
  <c r="H19" i="23"/>
  <c r="J19" i="23" s="1"/>
  <c r="G19" i="23"/>
  <c r="I19" i="23" s="1"/>
  <c r="F19" i="23"/>
  <c r="E19" i="23"/>
  <c r="H18" i="23"/>
  <c r="J18" i="23" s="1"/>
  <c r="G18" i="23"/>
  <c r="I18" i="23" s="1"/>
  <c r="F18" i="23"/>
  <c r="E18" i="23"/>
  <c r="H17" i="23"/>
  <c r="J17" i="23" s="1"/>
  <c r="G17" i="23"/>
  <c r="I17" i="23" s="1"/>
  <c r="F17" i="23"/>
  <c r="E17" i="23"/>
  <c r="H16" i="23"/>
  <c r="J16" i="23" s="1"/>
  <c r="G16" i="23"/>
  <c r="I16" i="23" s="1"/>
  <c r="F16" i="23"/>
  <c r="E16" i="23"/>
  <c r="J15" i="23"/>
  <c r="I15" i="23"/>
  <c r="H15" i="23"/>
  <c r="G15" i="23"/>
  <c r="F15" i="23"/>
  <c r="E15" i="23"/>
  <c r="G14" i="23"/>
  <c r="I14" i="23" s="1"/>
  <c r="F14" i="23"/>
  <c r="E14" i="23"/>
  <c r="G13" i="23"/>
  <c r="I13" i="23" s="1"/>
  <c r="F13" i="23"/>
  <c r="E13" i="23"/>
  <c r="G12" i="23"/>
  <c r="I12" i="23" s="1"/>
  <c r="E12" i="23"/>
  <c r="G11" i="23"/>
  <c r="I11" i="23" s="1"/>
  <c r="E11" i="23"/>
  <c r="G10" i="23"/>
  <c r="I10" i="23" s="1"/>
  <c r="E10" i="23"/>
  <c r="G9" i="23"/>
  <c r="I9" i="23" s="1"/>
  <c r="E9" i="23"/>
  <c r="G8" i="23"/>
  <c r="I8" i="23" s="1"/>
  <c r="E8" i="23"/>
  <c r="E7" i="23"/>
  <c r="E6" i="23"/>
  <c r="F80" i="22" l="1"/>
  <c r="E80" i="22"/>
  <c r="F79" i="22"/>
  <c r="E79" i="22"/>
  <c r="F77" i="22"/>
  <c r="E77" i="22"/>
  <c r="F76" i="22"/>
  <c r="E76" i="22"/>
  <c r="H78" i="22"/>
  <c r="J78" i="22" s="1"/>
  <c r="G78" i="22"/>
  <c r="I78" i="22" s="1"/>
  <c r="F78" i="22"/>
  <c r="E78" i="22"/>
  <c r="F72" i="22"/>
  <c r="E72" i="22"/>
  <c r="F71" i="22"/>
  <c r="E71" i="22"/>
  <c r="H69" i="22"/>
  <c r="J69" i="22" s="1"/>
  <c r="G69" i="22"/>
  <c r="I69" i="22" s="1"/>
  <c r="F69" i="22"/>
  <c r="E69" i="22"/>
  <c r="I68" i="22"/>
  <c r="H68" i="22"/>
  <c r="J68" i="22" s="1"/>
  <c r="G68" i="22"/>
  <c r="F68" i="22"/>
  <c r="E68" i="22"/>
  <c r="H67" i="22"/>
  <c r="J67" i="22" s="1"/>
  <c r="G67" i="22"/>
  <c r="I67" i="22" s="1"/>
  <c r="F67" i="22"/>
  <c r="E67" i="22"/>
  <c r="H66" i="22"/>
  <c r="J66" i="22" s="1"/>
  <c r="G66" i="22"/>
  <c r="I66" i="22" s="1"/>
  <c r="F66" i="22"/>
  <c r="E66" i="22"/>
  <c r="H65" i="22"/>
  <c r="J65" i="22" s="1"/>
  <c r="G65" i="22"/>
  <c r="I65" i="22" s="1"/>
  <c r="F65" i="22"/>
  <c r="E65" i="22"/>
  <c r="I64" i="22"/>
  <c r="H64" i="22"/>
  <c r="J64" i="22" s="1"/>
  <c r="G64" i="22"/>
  <c r="F64" i="22"/>
  <c r="E64" i="22"/>
  <c r="H63" i="22"/>
  <c r="J63" i="22" s="1"/>
  <c r="G63" i="22"/>
  <c r="I63" i="22" s="1"/>
  <c r="F63" i="22"/>
  <c r="E63" i="22"/>
  <c r="H62" i="22"/>
  <c r="J62" i="22" s="1"/>
  <c r="G62" i="22"/>
  <c r="I62" i="22" s="1"/>
  <c r="F62" i="22"/>
  <c r="E62" i="22"/>
  <c r="H61" i="22"/>
  <c r="J61" i="22" s="1"/>
  <c r="G61" i="22"/>
  <c r="I61" i="22" s="1"/>
  <c r="F61" i="22"/>
  <c r="E61" i="22"/>
  <c r="I60" i="22"/>
  <c r="H60" i="22"/>
  <c r="J60" i="22" s="1"/>
  <c r="G60" i="22"/>
  <c r="F60" i="22"/>
  <c r="E60" i="22"/>
  <c r="H59" i="22"/>
  <c r="J59" i="22" s="1"/>
  <c r="G59" i="22"/>
  <c r="I59" i="22" s="1"/>
  <c r="F59" i="22"/>
  <c r="E59" i="22"/>
  <c r="H58" i="22"/>
  <c r="J58" i="22" s="1"/>
  <c r="G58" i="22"/>
  <c r="I58" i="22" s="1"/>
  <c r="F58" i="22"/>
  <c r="E58" i="22"/>
  <c r="H57" i="22"/>
  <c r="J57" i="22" s="1"/>
  <c r="G57" i="22"/>
  <c r="I57" i="22" s="1"/>
  <c r="F57" i="22"/>
  <c r="E57" i="22"/>
  <c r="H56" i="22"/>
  <c r="J56" i="22" s="1"/>
  <c r="G56" i="22"/>
  <c r="I56" i="22" s="1"/>
  <c r="F56" i="22"/>
  <c r="E56" i="22"/>
  <c r="H55" i="22"/>
  <c r="J55" i="22" s="1"/>
  <c r="G55" i="22"/>
  <c r="I55" i="22" s="1"/>
  <c r="F55" i="22"/>
  <c r="E55" i="22"/>
  <c r="H54" i="22"/>
  <c r="J54" i="22" s="1"/>
  <c r="G54" i="22"/>
  <c r="I54" i="22" s="1"/>
  <c r="F54" i="22"/>
  <c r="E54" i="22"/>
  <c r="H53" i="22"/>
  <c r="J53" i="22" s="1"/>
  <c r="G53" i="22"/>
  <c r="I53" i="22" s="1"/>
  <c r="F53" i="22"/>
  <c r="E53" i="22"/>
  <c r="H52" i="22"/>
  <c r="J52" i="22" s="1"/>
  <c r="G52" i="22"/>
  <c r="I52" i="22" s="1"/>
  <c r="F52" i="22"/>
  <c r="E52" i="22"/>
  <c r="H51" i="22"/>
  <c r="J51" i="22" s="1"/>
  <c r="G51" i="22"/>
  <c r="I51" i="22" s="1"/>
  <c r="F51" i="22"/>
  <c r="E51" i="22"/>
  <c r="H50" i="22"/>
  <c r="J50" i="22" s="1"/>
  <c r="G50" i="22"/>
  <c r="I50" i="22" s="1"/>
  <c r="F50" i="22"/>
  <c r="E50" i="22"/>
  <c r="H49" i="22"/>
  <c r="J49" i="22" s="1"/>
  <c r="G49" i="22"/>
  <c r="I49" i="22" s="1"/>
  <c r="F49" i="22"/>
  <c r="E49" i="22"/>
  <c r="H48" i="22"/>
  <c r="J48" i="22" s="1"/>
  <c r="G48" i="22"/>
  <c r="I48" i="22" s="1"/>
  <c r="F48" i="22"/>
  <c r="E48" i="22"/>
  <c r="H47" i="22"/>
  <c r="J47" i="22" s="1"/>
  <c r="G47" i="22"/>
  <c r="I47" i="22" s="1"/>
  <c r="F47" i="22"/>
  <c r="E47" i="22"/>
  <c r="H46" i="22"/>
  <c r="J46" i="22" s="1"/>
  <c r="G46" i="22"/>
  <c r="I46" i="22" s="1"/>
  <c r="F46" i="22"/>
  <c r="E46" i="22"/>
  <c r="H45" i="22"/>
  <c r="J45" i="22" s="1"/>
  <c r="G45" i="22"/>
  <c r="I45" i="22" s="1"/>
  <c r="F45" i="22"/>
  <c r="E45" i="22"/>
  <c r="I44" i="22"/>
  <c r="H44" i="22"/>
  <c r="J44" i="22" s="1"/>
  <c r="G44" i="22"/>
  <c r="F44" i="22"/>
  <c r="E44" i="22"/>
  <c r="H43" i="22"/>
  <c r="J43" i="22" s="1"/>
  <c r="G43" i="22"/>
  <c r="I43" i="22" s="1"/>
  <c r="F43" i="22"/>
  <c r="E43" i="22"/>
  <c r="H42" i="22"/>
  <c r="J42" i="22" s="1"/>
  <c r="G42" i="22"/>
  <c r="I42" i="22" s="1"/>
  <c r="F42" i="22"/>
  <c r="E42" i="22"/>
  <c r="H41" i="22"/>
  <c r="J41" i="22" s="1"/>
  <c r="G41" i="22"/>
  <c r="I41" i="22" s="1"/>
  <c r="F41" i="22"/>
  <c r="E41" i="22"/>
  <c r="H40" i="22"/>
  <c r="J40" i="22" s="1"/>
  <c r="G40" i="22"/>
  <c r="I40" i="22" s="1"/>
  <c r="F40" i="22"/>
  <c r="E40" i="22"/>
  <c r="H39" i="22"/>
  <c r="J39" i="22" s="1"/>
  <c r="G39" i="22"/>
  <c r="I39" i="22" s="1"/>
  <c r="F39" i="22"/>
  <c r="E39" i="22"/>
  <c r="H38" i="22"/>
  <c r="J38" i="22" s="1"/>
  <c r="G38" i="22"/>
  <c r="I38" i="22" s="1"/>
  <c r="F38" i="22"/>
  <c r="E38" i="22"/>
  <c r="H37" i="22"/>
  <c r="J37" i="22" s="1"/>
  <c r="G37" i="22"/>
  <c r="I37" i="22" s="1"/>
  <c r="F37" i="22"/>
  <c r="E37" i="22"/>
  <c r="I36" i="22"/>
  <c r="H36" i="22"/>
  <c r="J36" i="22" s="1"/>
  <c r="G36" i="22"/>
  <c r="F36" i="22"/>
  <c r="E36" i="22"/>
  <c r="H35" i="22"/>
  <c r="J35" i="22" s="1"/>
  <c r="G35" i="22"/>
  <c r="I35" i="22" s="1"/>
  <c r="F35" i="22"/>
  <c r="E35" i="22"/>
  <c r="H34" i="22"/>
  <c r="J34" i="22" s="1"/>
  <c r="G34" i="22"/>
  <c r="I34" i="22" s="1"/>
  <c r="F34" i="22"/>
  <c r="E34" i="22"/>
  <c r="H33" i="22"/>
  <c r="J33" i="22" s="1"/>
  <c r="G33" i="22"/>
  <c r="I33" i="22" s="1"/>
  <c r="F33" i="22"/>
  <c r="E33" i="22"/>
  <c r="I32" i="22"/>
  <c r="H32" i="22"/>
  <c r="J32" i="22" s="1"/>
  <c r="G32" i="22"/>
  <c r="F32" i="22"/>
  <c r="E32" i="22"/>
  <c r="H31" i="22"/>
  <c r="J31" i="22" s="1"/>
  <c r="G31" i="22"/>
  <c r="I31" i="22" s="1"/>
  <c r="F31" i="22"/>
  <c r="E31" i="22"/>
  <c r="H30" i="22"/>
  <c r="J30" i="22" s="1"/>
  <c r="G30" i="22"/>
  <c r="I30" i="22" s="1"/>
  <c r="F30" i="22"/>
  <c r="E30" i="22"/>
  <c r="H29" i="22"/>
  <c r="J29" i="22" s="1"/>
  <c r="G29" i="22"/>
  <c r="I29" i="22" s="1"/>
  <c r="F29" i="22"/>
  <c r="E29" i="22"/>
  <c r="I28" i="22"/>
  <c r="H28" i="22"/>
  <c r="J28" i="22" s="1"/>
  <c r="G28" i="22"/>
  <c r="F28" i="22"/>
  <c r="E28" i="22"/>
  <c r="H27" i="22"/>
  <c r="J27" i="22" s="1"/>
  <c r="G27" i="22"/>
  <c r="I27" i="22" s="1"/>
  <c r="F27" i="22"/>
  <c r="E27" i="22"/>
  <c r="H26" i="22"/>
  <c r="J26" i="22" s="1"/>
  <c r="G26" i="22"/>
  <c r="I26" i="22" s="1"/>
  <c r="F26" i="22"/>
  <c r="E26" i="22"/>
  <c r="H25" i="22"/>
  <c r="J25" i="22" s="1"/>
  <c r="G25" i="22"/>
  <c r="I25" i="22" s="1"/>
  <c r="F25" i="22"/>
  <c r="E25" i="22"/>
  <c r="H24" i="22"/>
  <c r="J24" i="22" s="1"/>
  <c r="G24" i="22"/>
  <c r="I24" i="22" s="1"/>
  <c r="F24" i="22"/>
  <c r="E24" i="22"/>
  <c r="H23" i="22"/>
  <c r="J23" i="22" s="1"/>
  <c r="G23" i="22"/>
  <c r="I23" i="22" s="1"/>
  <c r="F23" i="22"/>
  <c r="E23" i="22"/>
  <c r="H22" i="22"/>
  <c r="J22" i="22" s="1"/>
  <c r="G22" i="22"/>
  <c r="I22" i="22" s="1"/>
  <c r="F22" i="22"/>
  <c r="E22" i="22"/>
  <c r="H21" i="22"/>
  <c r="J21" i="22" s="1"/>
  <c r="G21" i="22"/>
  <c r="I21" i="22" s="1"/>
  <c r="F21" i="22"/>
  <c r="E21" i="22"/>
  <c r="H20" i="22"/>
  <c r="J20" i="22" s="1"/>
  <c r="G20" i="22"/>
  <c r="I20" i="22" s="1"/>
  <c r="F20" i="22"/>
  <c r="E20" i="22"/>
  <c r="H19" i="22"/>
  <c r="J19" i="22" s="1"/>
  <c r="G19" i="22"/>
  <c r="I19" i="22" s="1"/>
  <c r="E19" i="22"/>
  <c r="H18" i="22"/>
  <c r="J18" i="22" s="1"/>
  <c r="G18" i="22"/>
  <c r="I18" i="22" s="1"/>
  <c r="F18" i="22"/>
  <c r="E18" i="22"/>
  <c r="G17" i="22"/>
  <c r="I17" i="22" s="1"/>
  <c r="F17" i="22"/>
  <c r="E17" i="22"/>
  <c r="I16" i="22"/>
  <c r="G16" i="22"/>
  <c r="F16" i="22"/>
  <c r="E16" i="22"/>
  <c r="G15" i="22"/>
  <c r="I15" i="22" s="1"/>
  <c r="E15" i="22"/>
  <c r="G14" i="22"/>
  <c r="I14" i="22" s="1"/>
  <c r="E14" i="22"/>
  <c r="G13" i="22"/>
  <c r="I13" i="22" s="1"/>
  <c r="E13" i="22"/>
  <c r="G12" i="22"/>
  <c r="I12" i="22" s="1"/>
  <c r="E12" i="22"/>
  <c r="G11" i="22"/>
  <c r="I11" i="22" s="1"/>
  <c r="E11" i="22"/>
  <c r="G10" i="22"/>
  <c r="I10" i="22" s="1"/>
  <c r="E10" i="22"/>
  <c r="G9" i="22"/>
  <c r="I9" i="22" s="1"/>
  <c r="E9" i="22"/>
  <c r="I8" i="22"/>
  <c r="G8" i="22"/>
  <c r="E8" i="22"/>
  <c r="E7" i="22"/>
  <c r="E6" i="22"/>
  <c r="F80" i="20"/>
  <c r="E80" i="20"/>
  <c r="F76" i="20"/>
  <c r="E76" i="20"/>
  <c r="F77" i="20"/>
  <c r="E77" i="20"/>
  <c r="F29" i="20"/>
  <c r="E29" i="20"/>
  <c r="F79" i="20"/>
  <c r="E79" i="20"/>
  <c r="F72" i="20"/>
  <c r="E72" i="20"/>
  <c r="F71" i="20"/>
  <c r="E71" i="20"/>
  <c r="H70" i="20"/>
  <c r="J70" i="20" s="1"/>
  <c r="G70" i="20"/>
  <c r="I70" i="20" s="1"/>
  <c r="H69" i="20"/>
  <c r="J69" i="20" s="1"/>
  <c r="G69" i="20"/>
  <c r="I69" i="20" s="1"/>
  <c r="F69" i="20"/>
  <c r="E69" i="20"/>
  <c r="H68" i="20"/>
  <c r="J68" i="20" s="1"/>
  <c r="G68" i="20"/>
  <c r="I68" i="20" s="1"/>
  <c r="F68" i="20"/>
  <c r="E68" i="20"/>
  <c r="H67" i="20"/>
  <c r="J67" i="20" s="1"/>
  <c r="G67" i="20"/>
  <c r="I67" i="20" s="1"/>
  <c r="F67" i="20"/>
  <c r="E67" i="20"/>
  <c r="I66" i="20"/>
  <c r="H66" i="20"/>
  <c r="J66" i="20" s="1"/>
  <c r="G66" i="20"/>
  <c r="F66" i="20"/>
  <c r="E66" i="20"/>
  <c r="H65" i="20"/>
  <c r="J65" i="20" s="1"/>
  <c r="G65" i="20"/>
  <c r="I65" i="20" s="1"/>
  <c r="F65" i="20"/>
  <c r="E65" i="20"/>
  <c r="H64" i="20"/>
  <c r="J64" i="20" s="1"/>
  <c r="G64" i="20"/>
  <c r="I64" i="20" s="1"/>
  <c r="F64" i="20"/>
  <c r="E64" i="20"/>
  <c r="H63" i="20"/>
  <c r="J63" i="20" s="1"/>
  <c r="G63" i="20"/>
  <c r="I63" i="20" s="1"/>
  <c r="F63" i="20"/>
  <c r="E63" i="20"/>
  <c r="J62" i="20"/>
  <c r="H62" i="20"/>
  <c r="G62" i="20"/>
  <c r="I62" i="20" s="1"/>
  <c r="F62" i="20"/>
  <c r="E62" i="20"/>
  <c r="H61" i="20"/>
  <c r="J61" i="20" s="1"/>
  <c r="G61" i="20"/>
  <c r="I61" i="20" s="1"/>
  <c r="F61" i="20"/>
  <c r="E61" i="20"/>
  <c r="H60" i="20"/>
  <c r="J60" i="20" s="1"/>
  <c r="G60" i="20"/>
  <c r="I60" i="20" s="1"/>
  <c r="F60" i="20"/>
  <c r="E60" i="20"/>
  <c r="H59" i="20"/>
  <c r="J59" i="20" s="1"/>
  <c r="G59" i="20"/>
  <c r="I59" i="20" s="1"/>
  <c r="F59" i="20"/>
  <c r="E59" i="20"/>
  <c r="H58" i="20"/>
  <c r="J58" i="20" s="1"/>
  <c r="G58" i="20"/>
  <c r="I58" i="20" s="1"/>
  <c r="F58" i="20"/>
  <c r="E58" i="20"/>
  <c r="H57" i="20"/>
  <c r="J57" i="20" s="1"/>
  <c r="G57" i="20"/>
  <c r="I57" i="20" s="1"/>
  <c r="F57" i="20"/>
  <c r="E57" i="20"/>
  <c r="H56" i="20"/>
  <c r="J56" i="20" s="1"/>
  <c r="G56" i="20"/>
  <c r="I56" i="20" s="1"/>
  <c r="F56" i="20"/>
  <c r="E56" i="20"/>
  <c r="H55" i="20"/>
  <c r="J55" i="20" s="1"/>
  <c r="G55" i="20"/>
  <c r="I55" i="20" s="1"/>
  <c r="F55" i="20"/>
  <c r="E55" i="20"/>
  <c r="J54" i="20"/>
  <c r="I54" i="20"/>
  <c r="H54" i="20"/>
  <c r="G54" i="20"/>
  <c r="F54" i="20"/>
  <c r="E54" i="20"/>
  <c r="H53" i="20"/>
  <c r="J53" i="20" s="1"/>
  <c r="G53" i="20"/>
  <c r="I53" i="20" s="1"/>
  <c r="F53" i="20"/>
  <c r="E53" i="20"/>
  <c r="H52" i="20"/>
  <c r="J52" i="20" s="1"/>
  <c r="G52" i="20"/>
  <c r="I52" i="20" s="1"/>
  <c r="F52" i="20"/>
  <c r="E52" i="20"/>
  <c r="H51" i="20"/>
  <c r="J51" i="20" s="1"/>
  <c r="G51" i="20"/>
  <c r="I51" i="20" s="1"/>
  <c r="F51" i="20"/>
  <c r="E51" i="20"/>
  <c r="I50" i="20"/>
  <c r="H50" i="20"/>
  <c r="J50" i="20" s="1"/>
  <c r="G50" i="20"/>
  <c r="F50" i="20"/>
  <c r="E50" i="20"/>
  <c r="H49" i="20"/>
  <c r="J49" i="20" s="1"/>
  <c r="G49" i="20"/>
  <c r="I49" i="20" s="1"/>
  <c r="F49" i="20"/>
  <c r="E49" i="20"/>
  <c r="H48" i="20"/>
  <c r="J48" i="20" s="1"/>
  <c r="G48" i="20"/>
  <c r="I48" i="20" s="1"/>
  <c r="F48" i="20"/>
  <c r="E48" i="20"/>
  <c r="H47" i="20"/>
  <c r="J47" i="20" s="1"/>
  <c r="G47" i="20"/>
  <c r="I47" i="20" s="1"/>
  <c r="F47" i="20"/>
  <c r="E47" i="20"/>
  <c r="J46" i="20"/>
  <c r="H46" i="20"/>
  <c r="G46" i="20"/>
  <c r="I46" i="20" s="1"/>
  <c r="F46" i="20"/>
  <c r="E46" i="20"/>
  <c r="H45" i="20"/>
  <c r="J45" i="20" s="1"/>
  <c r="G45" i="20"/>
  <c r="I45" i="20" s="1"/>
  <c r="F45" i="20"/>
  <c r="E45" i="20"/>
  <c r="H44" i="20"/>
  <c r="J44" i="20" s="1"/>
  <c r="G44" i="20"/>
  <c r="I44" i="20" s="1"/>
  <c r="F44" i="20"/>
  <c r="E44" i="20"/>
  <c r="H43" i="20"/>
  <c r="J43" i="20" s="1"/>
  <c r="G43" i="20"/>
  <c r="I43" i="20" s="1"/>
  <c r="F43" i="20"/>
  <c r="E43" i="20"/>
  <c r="H42" i="20"/>
  <c r="J42" i="20" s="1"/>
  <c r="G42" i="20"/>
  <c r="I42" i="20" s="1"/>
  <c r="F42" i="20"/>
  <c r="E42" i="20"/>
  <c r="H41" i="20"/>
  <c r="J41" i="20" s="1"/>
  <c r="G41" i="20"/>
  <c r="I41" i="20" s="1"/>
  <c r="F41" i="20"/>
  <c r="E41" i="20"/>
  <c r="H40" i="20"/>
  <c r="J40" i="20" s="1"/>
  <c r="G40" i="20"/>
  <c r="I40" i="20" s="1"/>
  <c r="F40" i="20"/>
  <c r="E40" i="20"/>
  <c r="H39" i="20"/>
  <c r="J39" i="20" s="1"/>
  <c r="G39" i="20"/>
  <c r="I39" i="20" s="1"/>
  <c r="F39" i="20"/>
  <c r="E39" i="20"/>
  <c r="J38" i="20"/>
  <c r="I38" i="20"/>
  <c r="H38" i="20"/>
  <c r="G38" i="20"/>
  <c r="F38" i="20"/>
  <c r="E38" i="20"/>
  <c r="H37" i="20"/>
  <c r="J37" i="20" s="1"/>
  <c r="G37" i="20"/>
  <c r="I37" i="20" s="1"/>
  <c r="F37" i="20"/>
  <c r="E37" i="20"/>
  <c r="H36" i="20"/>
  <c r="J36" i="20" s="1"/>
  <c r="G36" i="20"/>
  <c r="I36" i="20" s="1"/>
  <c r="F36" i="20"/>
  <c r="E36" i="20"/>
  <c r="H35" i="20"/>
  <c r="J35" i="20" s="1"/>
  <c r="G35" i="20"/>
  <c r="I35" i="20" s="1"/>
  <c r="F35" i="20"/>
  <c r="E35" i="20"/>
  <c r="I34" i="20"/>
  <c r="H34" i="20"/>
  <c r="J34" i="20" s="1"/>
  <c r="G34" i="20"/>
  <c r="F34" i="20"/>
  <c r="E34" i="20"/>
  <c r="H33" i="20"/>
  <c r="J33" i="20" s="1"/>
  <c r="G33" i="20"/>
  <c r="I33" i="20" s="1"/>
  <c r="F33" i="20"/>
  <c r="E33" i="20"/>
  <c r="H32" i="20"/>
  <c r="J32" i="20" s="1"/>
  <c r="G32" i="20"/>
  <c r="I32" i="20" s="1"/>
  <c r="F32" i="20"/>
  <c r="E32" i="20"/>
  <c r="H31" i="20"/>
  <c r="J31" i="20" s="1"/>
  <c r="G31" i="20"/>
  <c r="I31" i="20" s="1"/>
  <c r="F31" i="20"/>
  <c r="E31" i="20"/>
  <c r="H29" i="20"/>
  <c r="J29" i="20" s="1"/>
  <c r="G29" i="20"/>
  <c r="I29" i="20" s="1"/>
  <c r="H28" i="20"/>
  <c r="J28" i="20" s="1"/>
  <c r="G28" i="20"/>
  <c r="I28" i="20" s="1"/>
  <c r="F28" i="20"/>
  <c r="E28" i="20"/>
  <c r="H27" i="20"/>
  <c r="J27" i="20" s="1"/>
  <c r="G27" i="20"/>
  <c r="I27" i="20" s="1"/>
  <c r="F27" i="20"/>
  <c r="E27" i="20"/>
  <c r="H26" i="20"/>
  <c r="J26" i="20" s="1"/>
  <c r="G26" i="20"/>
  <c r="I26" i="20" s="1"/>
  <c r="F26" i="20"/>
  <c r="E26" i="20"/>
  <c r="I25" i="20"/>
  <c r="H25" i="20"/>
  <c r="J25" i="20" s="1"/>
  <c r="G25" i="20"/>
  <c r="F25" i="20"/>
  <c r="E25" i="20"/>
  <c r="H24" i="20"/>
  <c r="J24" i="20" s="1"/>
  <c r="G24" i="20"/>
  <c r="I24" i="20" s="1"/>
  <c r="F24" i="20"/>
  <c r="E24" i="20"/>
  <c r="H23" i="20"/>
  <c r="J23" i="20" s="1"/>
  <c r="G23" i="20"/>
  <c r="I23" i="20" s="1"/>
  <c r="F23" i="20"/>
  <c r="E23" i="20"/>
  <c r="H22" i="20"/>
  <c r="J22" i="20" s="1"/>
  <c r="G22" i="20"/>
  <c r="I22" i="20" s="1"/>
  <c r="F22" i="20"/>
  <c r="E22" i="20"/>
  <c r="J21" i="20"/>
  <c r="H21" i="20"/>
  <c r="G21" i="20"/>
  <c r="I21" i="20" s="1"/>
  <c r="F21" i="20"/>
  <c r="E21" i="20"/>
  <c r="H20" i="20"/>
  <c r="J20" i="20" s="1"/>
  <c r="G20" i="20"/>
  <c r="I20" i="20" s="1"/>
  <c r="F20" i="20"/>
  <c r="E20" i="20"/>
  <c r="H19" i="20"/>
  <c r="J19" i="20" s="1"/>
  <c r="G19" i="20"/>
  <c r="I19" i="20" s="1"/>
  <c r="F19" i="20"/>
  <c r="E19" i="20"/>
  <c r="H18" i="20"/>
  <c r="J18" i="20" s="1"/>
  <c r="G18" i="20"/>
  <c r="I18" i="20" s="1"/>
  <c r="F18" i="20"/>
  <c r="E18" i="20"/>
  <c r="H17" i="20"/>
  <c r="J17" i="20" s="1"/>
  <c r="G17" i="20"/>
  <c r="I17" i="20" s="1"/>
  <c r="F17" i="20"/>
  <c r="E17" i="20"/>
  <c r="H16" i="20"/>
  <c r="J16" i="20" s="1"/>
  <c r="G16" i="20"/>
  <c r="I16" i="20" s="1"/>
  <c r="F16" i="20"/>
  <c r="E16" i="20"/>
  <c r="H15" i="20"/>
  <c r="J15" i="20" s="1"/>
  <c r="G15" i="20"/>
  <c r="I15" i="20" s="1"/>
  <c r="F15" i="20"/>
  <c r="E15" i="20"/>
  <c r="H14" i="20"/>
  <c r="J14" i="20" s="1"/>
  <c r="G14" i="20"/>
  <c r="I14" i="20" s="1"/>
  <c r="F14" i="20"/>
  <c r="E14" i="20"/>
  <c r="H13" i="20"/>
  <c r="J13" i="20" s="1"/>
  <c r="G13" i="20"/>
  <c r="I13" i="20" s="1"/>
  <c r="F13" i="20"/>
  <c r="E13" i="20"/>
  <c r="H12" i="20"/>
  <c r="J12" i="20" s="1"/>
  <c r="G12" i="20"/>
  <c r="I12" i="20" s="1"/>
  <c r="F12" i="20"/>
  <c r="E12" i="20"/>
  <c r="H11" i="20"/>
  <c r="J11" i="20" s="1"/>
  <c r="G11" i="20"/>
  <c r="I11" i="20" s="1"/>
  <c r="F11" i="20"/>
  <c r="E11" i="20"/>
  <c r="I10" i="20"/>
  <c r="G10" i="20"/>
  <c r="F10" i="20"/>
  <c r="E10" i="20"/>
  <c r="G9" i="20"/>
  <c r="I9" i="20" s="1"/>
  <c r="F9" i="20"/>
  <c r="E9" i="20"/>
  <c r="I8" i="20"/>
  <c r="G8" i="20"/>
  <c r="E8" i="20"/>
  <c r="E7" i="20"/>
  <c r="E6" i="20"/>
  <c r="F80" i="21" l="1"/>
  <c r="E80" i="21"/>
  <c r="F79" i="21"/>
  <c r="E79" i="21"/>
  <c r="F77" i="21"/>
  <c r="E77" i="21"/>
  <c r="F76" i="21"/>
  <c r="E76" i="21"/>
  <c r="F72" i="21"/>
  <c r="E72" i="21"/>
  <c r="F71" i="21"/>
  <c r="E71" i="21"/>
  <c r="H70" i="21"/>
  <c r="J70" i="21" s="1"/>
  <c r="G70" i="21"/>
  <c r="I70" i="21" s="1"/>
  <c r="F70" i="21"/>
  <c r="E70" i="21"/>
  <c r="H69" i="21"/>
  <c r="J69" i="21" s="1"/>
  <c r="G69" i="21"/>
  <c r="I69" i="21" s="1"/>
  <c r="F69" i="21"/>
  <c r="E69" i="21"/>
  <c r="H68" i="21"/>
  <c r="J68" i="21" s="1"/>
  <c r="G68" i="21"/>
  <c r="I68" i="21" s="1"/>
  <c r="F68" i="21"/>
  <c r="E68" i="21"/>
  <c r="H67" i="21"/>
  <c r="J67" i="21" s="1"/>
  <c r="G67" i="21"/>
  <c r="I67" i="21" s="1"/>
  <c r="F67" i="21"/>
  <c r="E67" i="21"/>
  <c r="H66" i="21"/>
  <c r="J66" i="21" s="1"/>
  <c r="G66" i="21"/>
  <c r="I66" i="21" s="1"/>
  <c r="F66" i="21"/>
  <c r="E66" i="21"/>
  <c r="H65" i="21"/>
  <c r="J65" i="21" s="1"/>
  <c r="G65" i="21"/>
  <c r="I65" i="21" s="1"/>
  <c r="F65" i="21"/>
  <c r="E65" i="21"/>
  <c r="H64" i="21"/>
  <c r="J64" i="21" s="1"/>
  <c r="G64" i="21"/>
  <c r="I64" i="21" s="1"/>
  <c r="F64" i="21"/>
  <c r="E64" i="21"/>
  <c r="I63" i="21"/>
  <c r="H63" i="21"/>
  <c r="J63" i="21" s="1"/>
  <c r="G63" i="21"/>
  <c r="F63" i="21"/>
  <c r="E63" i="21"/>
  <c r="H62" i="21"/>
  <c r="J62" i="21" s="1"/>
  <c r="G62" i="21"/>
  <c r="I62" i="21" s="1"/>
  <c r="F62" i="21"/>
  <c r="E62" i="21"/>
  <c r="H61" i="21"/>
  <c r="J61" i="21" s="1"/>
  <c r="G61" i="21"/>
  <c r="I61" i="21" s="1"/>
  <c r="F61" i="21"/>
  <c r="E61" i="21"/>
  <c r="H60" i="21"/>
  <c r="J60" i="21" s="1"/>
  <c r="G60" i="21"/>
  <c r="I60" i="21" s="1"/>
  <c r="F60" i="21"/>
  <c r="E60" i="21"/>
  <c r="H59" i="21"/>
  <c r="J59" i="21" s="1"/>
  <c r="G59" i="21"/>
  <c r="I59" i="21" s="1"/>
  <c r="F59" i="21"/>
  <c r="E59" i="21"/>
  <c r="H58" i="21"/>
  <c r="J58" i="21" s="1"/>
  <c r="G58" i="21"/>
  <c r="I58" i="21" s="1"/>
  <c r="F58" i="21"/>
  <c r="E58" i="21"/>
  <c r="H57" i="21"/>
  <c r="J57" i="21" s="1"/>
  <c r="G57" i="21"/>
  <c r="I57" i="21" s="1"/>
  <c r="F57" i="21"/>
  <c r="E57" i="21"/>
  <c r="H56" i="21"/>
  <c r="J56" i="21" s="1"/>
  <c r="G56" i="21"/>
  <c r="I56" i="21" s="1"/>
  <c r="F56" i="21"/>
  <c r="E56" i="21"/>
  <c r="J55" i="21"/>
  <c r="H55" i="21"/>
  <c r="G55" i="21"/>
  <c r="I55" i="21" s="1"/>
  <c r="F55" i="21"/>
  <c r="E55" i="21"/>
  <c r="H54" i="21"/>
  <c r="J54" i="21" s="1"/>
  <c r="G54" i="21"/>
  <c r="I54" i="21" s="1"/>
  <c r="F54" i="21"/>
  <c r="E54" i="21"/>
  <c r="H53" i="21"/>
  <c r="J53" i="21" s="1"/>
  <c r="G53" i="21"/>
  <c r="I53" i="21" s="1"/>
  <c r="F53" i="21"/>
  <c r="E53" i="21"/>
  <c r="H52" i="21"/>
  <c r="J52" i="21" s="1"/>
  <c r="G52" i="21"/>
  <c r="I52" i="21" s="1"/>
  <c r="F52" i="21"/>
  <c r="E52" i="21"/>
  <c r="H51" i="21"/>
  <c r="J51" i="21" s="1"/>
  <c r="G51" i="21"/>
  <c r="I51" i="21" s="1"/>
  <c r="F51" i="21"/>
  <c r="E51" i="21"/>
  <c r="H50" i="21"/>
  <c r="J50" i="21" s="1"/>
  <c r="G50" i="21"/>
  <c r="I50" i="21" s="1"/>
  <c r="F50" i="21"/>
  <c r="E50" i="21"/>
  <c r="H49" i="21"/>
  <c r="J49" i="21" s="1"/>
  <c r="G49" i="21"/>
  <c r="I49" i="21" s="1"/>
  <c r="F49" i="21"/>
  <c r="E49" i="21"/>
  <c r="H48" i="21"/>
  <c r="J48" i="21" s="1"/>
  <c r="G48" i="21"/>
  <c r="I48" i="21" s="1"/>
  <c r="F48" i="21"/>
  <c r="E48" i="21"/>
  <c r="H47" i="21"/>
  <c r="J47" i="21" s="1"/>
  <c r="G47" i="21"/>
  <c r="I47" i="21" s="1"/>
  <c r="F47" i="21"/>
  <c r="E47" i="21"/>
  <c r="H46" i="21"/>
  <c r="J46" i="21" s="1"/>
  <c r="G46" i="21"/>
  <c r="I46" i="21" s="1"/>
  <c r="F46" i="21"/>
  <c r="E46" i="21"/>
  <c r="H45" i="21"/>
  <c r="J45" i="21" s="1"/>
  <c r="G45" i="21"/>
  <c r="I45" i="21" s="1"/>
  <c r="F45" i="21"/>
  <c r="E45" i="21"/>
  <c r="H44" i="21"/>
  <c r="J44" i="21" s="1"/>
  <c r="G44" i="21"/>
  <c r="I44" i="21" s="1"/>
  <c r="F44" i="21"/>
  <c r="E44" i="21"/>
  <c r="H43" i="21"/>
  <c r="J43" i="21" s="1"/>
  <c r="G43" i="21"/>
  <c r="I43" i="21" s="1"/>
  <c r="F43" i="21"/>
  <c r="E43" i="21"/>
  <c r="H42" i="21"/>
  <c r="J42" i="21" s="1"/>
  <c r="G42" i="21"/>
  <c r="I42" i="21" s="1"/>
  <c r="F42" i="21"/>
  <c r="E42" i="21"/>
  <c r="H41" i="21"/>
  <c r="J41" i="21" s="1"/>
  <c r="G41" i="21"/>
  <c r="I41" i="21" s="1"/>
  <c r="F41" i="21"/>
  <c r="E41" i="21"/>
  <c r="H40" i="21"/>
  <c r="J40" i="21" s="1"/>
  <c r="G40" i="21"/>
  <c r="I40" i="21" s="1"/>
  <c r="F40" i="21"/>
  <c r="E40" i="21"/>
  <c r="H39" i="21"/>
  <c r="J39" i="21" s="1"/>
  <c r="G39" i="21"/>
  <c r="I39" i="21" s="1"/>
  <c r="F39" i="21"/>
  <c r="E39" i="21"/>
  <c r="H38" i="21"/>
  <c r="J38" i="21" s="1"/>
  <c r="G38" i="21"/>
  <c r="I38" i="21" s="1"/>
  <c r="F38" i="21"/>
  <c r="E38" i="21"/>
  <c r="H37" i="21"/>
  <c r="J37" i="21" s="1"/>
  <c r="G37" i="21"/>
  <c r="I37" i="21" s="1"/>
  <c r="F37" i="21"/>
  <c r="E37" i="21"/>
  <c r="H36" i="21"/>
  <c r="J36" i="21" s="1"/>
  <c r="G36" i="21"/>
  <c r="I36" i="21" s="1"/>
  <c r="F36" i="21"/>
  <c r="E36" i="21"/>
  <c r="H35" i="21"/>
  <c r="J35" i="21" s="1"/>
  <c r="G35" i="21"/>
  <c r="I35" i="21" s="1"/>
  <c r="F35" i="21"/>
  <c r="E35" i="21"/>
  <c r="H34" i="21"/>
  <c r="J34" i="21" s="1"/>
  <c r="G34" i="21"/>
  <c r="I34" i="21" s="1"/>
  <c r="F34" i="21"/>
  <c r="E34" i="21"/>
  <c r="H33" i="21"/>
  <c r="J33" i="21" s="1"/>
  <c r="G33" i="21"/>
  <c r="I33" i="21" s="1"/>
  <c r="F33" i="21"/>
  <c r="E33" i="21"/>
  <c r="H32" i="21"/>
  <c r="J32" i="21" s="1"/>
  <c r="G32" i="21"/>
  <c r="I32" i="21" s="1"/>
  <c r="F32" i="21"/>
  <c r="E32" i="21"/>
  <c r="H31" i="21"/>
  <c r="J31" i="21" s="1"/>
  <c r="G31" i="21"/>
  <c r="I31" i="21" s="1"/>
  <c r="F31" i="21"/>
  <c r="E31" i="21"/>
  <c r="H29" i="21"/>
  <c r="J29" i="21" s="1"/>
  <c r="G29" i="21"/>
  <c r="I29" i="21" s="1"/>
  <c r="F29" i="21"/>
  <c r="E29" i="21"/>
  <c r="H28" i="21"/>
  <c r="J28" i="21" s="1"/>
  <c r="G28" i="21"/>
  <c r="I28" i="21" s="1"/>
  <c r="F28" i="21"/>
  <c r="E28" i="21"/>
  <c r="H27" i="21"/>
  <c r="J27" i="21" s="1"/>
  <c r="G27" i="21"/>
  <c r="I27" i="21" s="1"/>
  <c r="F27" i="21"/>
  <c r="E27" i="21"/>
  <c r="H26" i="21"/>
  <c r="J26" i="21" s="1"/>
  <c r="G26" i="21"/>
  <c r="I26" i="21" s="1"/>
  <c r="F26" i="21"/>
  <c r="E26" i="21"/>
  <c r="H25" i="21"/>
  <c r="J25" i="21" s="1"/>
  <c r="G25" i="21"/>
  <c r="I25" i="21" s="1"/>
  <c r="F25" i="21"/>
  <c r="E25" i="21"/>
  <c r="H24" i="21"/>
  <c r="J24" i="21" s="1"/>
  <c r="G24" i="21"/>
  <c r="I24" i="21" s="1"/>
  <c r="F24" i="21"/>
  <c r="E24" i="21"/>
  <c r="H23" i="21"/>
  <c r="J23" i="21" s="1"/>
  <c r="G23" i="21"/>
  <c r="I23" i="21" s="1"/>
  <c r="F23" i="21"/>
  <c r="E23" i="21"/>
  <c r="H22" i="21"/>
  <c r="J22" i="21" s="1"/>
  <c r="G22" i="21"/>
  <c r="I22" i="21" s="1"/>
  <c r="F22" i="21"/>
  <c r="E22" i="21"/>
  <c r="H21" i="21"/>
  <c r="J21" i="21" s="1"/>
  <c r="G21" i="21"/>
  <c r="I21" i="21" s="1"/>
  <c r="F21" i="21"/>
  <c r="E21" i="21"/>
  <c r="H20" i="21"/>
  <c r="J20" i="21" s="1"/>
  <c r="G20" i="21"/>
  <c r="I20" i="21" s="1"/>
  <c r="F20" i="21"/>
  <c r="E20" i="21"/>
  <c r="H19" i="21"/>
  <c r="J19" i="21" s="1"/>
  <c r="G19" i="21"/>
  <c r="I19" i="21" s="1"/>
  <c r="F19" i="21"/>
  <c r="E19" i="21"/>
  <c r="H18" i="21"/>
  <c r="J18" i="21" s="1"/>
  <c r="G18" i="21"/>
  <c r="I18" i="21" s="1"/>
  <c r="F18" i="21"/>
  <c r="E18" i="21"/>
  <c r="H17" i="21"/>
  <c r="J17" i="21" s="1"/>
  <c r="G17" i="21"/>
  <c r="I17" i="21" s="1"/>
  <c r="F17" i="21"/>
  <c r="E17" i="21"/>
  <c r="H16" i="21"/>
  <c r="J16" i="21" s="1"/>
  <c r="G16" i="21"/>
  <c r="I16" i="21" s="1"/>
  <c r="F16" i="21"/>
  <c r="E16" i="21"/>
  <c r="J15" i="21"/>
  <c r="H15" i="21"/>
  <c r="G15" i="21"/>
  <c r="I15" i="21" s="1"/>
  <c r="F15" i="21"/>
  <c r="E15" i="21"/>
  <c r="H14" i="21"/>
  <c r="J14" i="21" s="1"/>
  <c r="G14" i="21"/>
  <c r="I14" i="21" s="1"/>
  <c r="F14" i="21"/>
  <c r="E14" i="21"/>
  <c r="H13" i="21"/>
  <c r="J13" i="21" s="1"/>
  <c r="G13" i="21"/>
  <c r="I13" i="21" s="1"/>
  <c r="F13" i="21"/>
  <c r="E13" i="21"/>
  <c r="G12" i="21"/>
  <c r="I12" i="21" s="1"/>
  <c r="F12" i="21"/>
  <c r="E12" i="21"/>
  <c r="G11" i="21"/>
  <c r="I11" i="21" s="1"/>
  <c r="F11" i="21"/>
  <c r="E11" i="21"/>
  <c r="G10" i="21"/>
  <c r="I10" i="21" s="1"/>
  <c r="E10" i="21"/>
  <c r="G9" i="21"/>
  <c r="I9" i="21" s="1"/>
  <c r="E9" i="21"/>
  <c r="G8" i="21"/>
  <c r="I8" i="21" s="1"/>
  <c r="E8" i="21"/>
  <c r="E7" i="21"/>
  <c r="E6" i="21"/>
  <c r="F80" i="18" l="1"/>
  <c r="E80" i="18"/>
  <c r="F79" i="18"/>
  <c r="E79" i="18"/>
  <c r="F77" i="18"/>
  <c r="E77" i="18"/>
  <c r="F76" i="18"/>
  <c r="E76" i="18"/>
  <c r="F72" i="18"/>
  <c r="E72" i="18"/>
  <c r="F71" i="18"/>
  <c r="E71" i="18"/>
  <c r="H69" i="18"/>
  <c r="J69" i="18" s="1"/>
  <c r="G69" i="18"/>
  <c r="I69" i="18" s="1"/>
  <c r="F69" i="18"/>
  <c r="E69" i="18"/>
  <c r="J68" i="18"/>
  <c r="H68" i="18"/>
  <c r="G68" i="18"/>
  <c r="I68" i="18" s="1"/>
  <c r="F68" i="18"/>
  <c r="E68" i="18"/>
  <c r="H67" i="18"/>
  <c r="J67" i="18" s="1"/>
  <c r="G67" i="18"/>
  <c r="I67" i="18" s="1"/>
  <c r="F67" i="18"/>
  <c r="E67" i="18"/>
  <c r="H66" i="18"/>
  <c r="J66" i="18" s="1"/>
  <c r="G66" i="18"/>
  <c r="I66" i="18" s="1"/>
  <c r="F66" i="18"/>
  <c r="E66" i="18"/>
  <c r="H65" i="18"/>
  <c r="J65" i="18" s="1"/>
  <c r="G65" i="18"/>
  <c r="I65" i="18" s="1"/>
  <c r="F65" i="18"/>
  <c r="E65" i="18"/>
  <c r="H64" i="18"/>
  <c r="J64" i="18" s="1"/>
  <c r="G64" i="18"/>
  <c r="I64" i="18" s="1"/>
  <c r="F64" i="18"/>
  <c r="E64" i="18"/>
  <c r="H63" i="18"/>
  <c r="J63" i="18" s="1"/>
  <c r="G63" i="18"/>
  <c r="I63" i="18" s="1"/>
  <c r="F63" i="18"/>
  <c r="E63" i="18"/>
  <c r="H62" i="18"/>
  <c r="J62" i="18" s="1"/>
  <c r="G62" i="18"/>
  <c r="I62" i="18" s="1"/>
  <c r="F62" i="18"/>
  <c r="E62" i="18"/>
  <c r="H61" i="18"/>
  <c r="J61" i="18" s="1"/>
  <c r="G61" i="18"/>
  <c r="I61" i="18" s="1"/>
  <c r="F61" i="18"/>
  <c r="E61" i="18"/>
  <c r="H60" i="18"/>
  <c r="J60" i="18" s="1"/>
  <c r="G60" i="18"/>
  <c r="I60" i="18" s="1"/>
  <c r="F60" i="18"/>
  <c r="E60" i="18"/>
  <c r="H59" i="18"/>
  <c r="J59" i="18" s="1"/>
  <c r="G59" i="18"/>
  <c r="I59" i="18" s="1"/>
  <c r="F59" i="18"/>
  <c r="E59" i="18"/>
  <c r="H58" i="18"/>
  <c r="J58" i="18" s="1"/>
  <c r="G58" i="18"/>
  <c r="I58" i="18" s="1"/>
  <c r="F58" i="18"/>
  <c r="E58" i="18"/>
  <c r="H57" i="18"/>
  <c r="J57" i="18" s="1"/>
  <c r="G57" i="18"/>
  <c r="I57" i="18" s="1"/>
  <c r="F57" i="18"/>
  <c r="E57" i="18"/>
  <c r="H56" i="18"/>
  <c r="J56" i="18" s="1"/>
  <c r="G56" i="18"/>
  <c r="I56" i="18" s="1"/>
  <c r="F56" i="18"/>
  <c r="E56" i="18"/>
  <c r="H55" i="18"/>
  <c r="J55" i="18" s="1"/>
  <c r="G55" i="18"/>
  <c r="I55" i="18" s="1"/>
  <c r="F55" i="18"/>
  <c r="E55" i="18"/>
  <c r="H54" i="18"/>
  <c r="J54" i="18" s="1"/>
  <c r="G54" i="18"/>
  <c r="I54" i="18" s="1"/>
  <c r="F54" i="18"/>
  <c r="E54" i="18"/>
  <c r="H53" i="18"/>
  <c r="J53" i="18" s="1"/>
  <c r="G53" i="18"/>
  <c r="I53" i="18" s="1"/>
  <c r="F53" i="18"/>
  <c r="E53" i="18"/>
  <c r="H52" i="18"/>
  <c r="J52" i="18" s="1"/>
  <c r="G52" i="18"/>
  <c r="I52" i="18" s="1"/>
  <c r="F52" i="18"/>
  <c r="E52" i="18"/>
  <c r="H51" i="18"/>
  <c r="J51" i="18" s="1"/>
  <c r="G51" i="18"/>
  <c r="I51" i="18" s="1"/>
  <c r="F51" i="18"/>
  <c r="E51" i="18"/>
  <c r="H50" i="18"/>
  <c r="J50" i="18" s="1"/>
  <c r="G50" i="18"/>
  <c r="I50" i="18" s="1"/>
  <c r="F50" i="18"/>
  <c r="E50" i="18"/>
  <c r="H49" i="18"/>
  <c r="J49" i="18" s="1"/>
  <c r="G49" i="18"/>
  <c r="I49" i="18" s="1"/>
  <c r="F49" i="18"/>
  <c r="E49" i="18"/>
  <c r="H48" i="18"/>
  <c r="J48" i="18" s="1"/>
  <c r="G48" i="18"/>
  <c r="I48" i="18" s="1"/>
  <c r="F48" i="18"/>
  <c r="E48" i="18"/>
  <c r="H47" i="18"/>
  <c r="J47" i="18" s="1"/>
  <c r="G47" i="18"/>
  <c r="I47" i="18" s="1"/>
  <c r="F47" i="18"/>
  <c r="E47" i="18"/>
  <c r="H46" i="18"/>
  <c r="J46" i="18" s="1"/>
  <c r="G46" i="18"/>
  <c r="I46" i="18" s="1"/>
  <c r="F46" i="18"/>
  <c r="E46" i="18"/>
  <c r="H45" i="18"/>
  <c r="J45" i="18" s="1"/>
  <c r="G45" i="18"/>
  <c r="I45" i="18" s="1"/>
  <c r="F45" i="18"/>
  <c r="E45" i="18"/>
  <c r="H44" i="18"/>
  <c r="J44" i="18" s="1"/>
  <c r="G44" i="18"/>
  <c r="I44" i="18" s="1"/>
  <c r="F44" i="18"/>
  <c r="E44" i="18"/>
  <c r="H43" i="18"/>
  <c r="J43" i="18" s="1"/>
  <c r="G43" i="18"/>
  <c r="I43" i="18" s="1"/>
  <c r="F43" i="18"/>
  <c r="E43" i="18"/>
  <c r="H42" i="18"/>
  <c r="J42" i="18" s="1"/>
  <c r="G42" i="18"/>
  <c r="I42" i="18" s="1"/>
  <c r="F42" i="18"/>
  <c r="E42" i="18"/>
  <c r="H41" i="18"/>
  <c r="J41" i="18" s="1"/>
  <c r="G41" i="18"/>
  <c r="I41" i="18" s="1"/>
  <c r="F41" i="18"/>
  <c r="E41" i="18"/>
  <c r="H40" i="18"/>
  <c r="J40" i="18" s="1"/>
  <c r="G40" i="18"/>
  <c r="I40" i="18" s="1"/>
  <c r="F40" i="18"/>
  <c r="E40" i="18"/>
  <c r="H39" i="18"/>
  <c r="G39" i="18"/>
  <c r="I39" i="18" s="1"/>
  <c r="F39" i="18"/>
  <c r="E39" i="18"/>
  <c r="H38" i="18"/>
  <c r="G38" i="18"/>
  <c r="I38" i="18" s="1"/>
  <c r="F38" i="18"/>
  <c r="E38" i="18"/>
  <c r="I37" i="18"/>
  <c r="H37" i="18"/>
  <c r="G37" i="18"/>
  <c r="F37" i="18"/>
  <c r="E37" i="18"/>
  <c r="H36" i="18"/>
  <c r="J36" i="18" s="1"/>
  <c r="G36" i="18"/>
  <c r="I36" i="18" s="1"/>
  <c r="F36" i="18"/>
  <c r="E36" i="18"/>
  <c r="J35" i="18"/>
  <c r="H35" i="18"/>
  <c r="G35" i="18"/>
  <c r="I35" i="18" s="1"/>
  <c r="F35" i="18"/>
  <c r="E35" i="18"/>
  <c r="H34" i="18"/>
  <c r="J34" i="18" s="1"/>
  <c r="G34" i="18"/>
  <c r="I34" i="18" s="1"/>
  <c r="F34" i="18"/>
  <c r="E34" i="18"/>
  <c r="H33" i="18"/>
  <c r="J33" i="18" s="1"/>
  <c r="G33" i="18"/>
  <c r="I33" i="18" s="1"/>
  <c r="F33" i="18"/>
  <c r="E33" i="18"/>
  <c r="H32" i="18"/>
  <c r="J32" i="18" s="1"/>
  <c r="G32" i="18"/>
  <c r="I32" i="18" s="1"/>
  <c r="F32" i="18"/>
  <c r="E32" i="18"/>
  <c r="H31" i="18"/>
  <c r="J31" i="18" s="1"/>
  <c r="G31" i="18"/>
  <c r="I31" i="18" s="1"/>
  <c r="F31" i="18"/>
  <c r="E31" i="18"/>
  <c r="E30" i="18"/>
  <c r="H29" i="18"/>
  <c r="J29" i="18" s="1"/>
  <c r="G29" i="18"/>
  <c r="I29" i="18" s="1"/>
  <c r="F29" i="18"/>
  <c r="E29" i="18"/>
  <c r="G28" i="18"/>
  <c r="I28" i="18" s="1"/>
  <c r="F28" i="18"/>
  <c r="E28" i="18"/>
  <c r="G27" i="18"/>
  <c r="I27" i="18" s="1"/>
  <c r="F27" i="18"/>
  <c r="E27" i="18"/>
  <c r="G26" i="18"/>
  <c r="I26" i="18" s="1"/>
  <c r="F26" i="18"/>
  <c r="E26" i="18"/>
  <c r="G25" i="18"/>
  <c r="I25" i="18" s="1"/>
  <c r="F25" i="18"/>
  <c r="E25" i="18"/>
  <c r="G24" i="18"/>
  <c r="I24" i="18" s="1"/>
  <c r="F24" i="18"/>
  <c r="E24" i="18"/>
  <c r="G23" i="18"/>
  <c r="I23" i="18" s="1"/>
  <c r="F23" i="18"/>
  <c r="E23" i="18"/>
  <c r="G22" i="18"/>
  <c r="I22" i="18" s="1"/>
  <c r="F22" i="18"/>
  <c r="E22" i="18"/>
  <c r="G21" i="18"/>
  <c r="I21" i="18" s="1"/>
  <c r="F21" i="18"/>
  <c r="E21" i="18"/>
  <c r="G20" i="18"/>
  <c r="I20" i="18" s="1"/>
  <c r="F20" i="18"/>
  <c r="E20" i="18"/>
  <c r="G19" i="18"/>
  <c r="I19" i="18" s="1"/>
  <c r="E19" i="18"/>
  <c r="G18" i="18"/>
  <c r="I18" i="18" s="1"/>
  <c r="E18" i="18"/>
  <c r="G17" i="18"/>
  <c r="I17" i="18" s="1"/>
  <c r="E17" i="18"/>
  <c r="G16" i="18"/>
  <c r="I16" i="18" s="1"/>
  <c r="E16" i="18"/>
  <c r="G15" i="18"/>
  <c r="I15" i="18" s="1"/>
  <c r="E15" i="18"/>
  <c r="G14" i="18"/>
  <c r="I14" i="18" s="1"/>
  <c r="E14" i="18"/>
  <c r="G13" i="18"/>
  <c r="I13" i="18" s="1"/>
  <c r="E13" i="18"/>
  <c r="G12" i="18"/>
  <c r="I12" i="18" s="1"/>
  <c r="E12" i="18"/>
  <c r="G11" i="18"/>
  <c r="I11" i="18" s="1"/>
  <c r="E11" i="18"/>
  <c r="G10" i="18"/>
  <c r="I10" i="18" s="1"/>
  <c r="E10" i="18"/>
  <c r="G9" i="18"/>
  <c r="I9" i="18" s="1"/>
  <c r="E9" i="18"/>
  <c r="G8" i="18"/>
  <c r="I8" i="18" s="1"/>
  <c r="E8" i="18"/>
  <c r="E7" i="18"/>
  <c r="E6" i="18"/>
  <c r="F80" i="14" l="1"/>
  <c r="E80" i="14"/>
  <c r="F79" i="14"/>
  <c r="E79" i="14"/>
  <c r="F77" i="14"/>
  <c r="E77" i="14"/>
  <c r="F76" i="14"/>
  <c r="E76" i="14"/>
  <c r="F72" i="14"/>
  <c r="E72" i="14"/>
  <c r="F71" i="14"/>
  <c r="E71" i="14"/>
  <c r="F70" i="14"/>
  <c r="E70" i="14"/>
  <c r="H69" i="14"/>
  <c r="J69" i="14" s="1"/>
  <c r="G69" i="14"/>
  <c r="I69" i="14" s="1"/>
  <c r="F69" i="14"/>
  <c r="E69" i="14"/>
  <c r="H68" i="14"/>
  <c r="J68" i="14" s="1"/>
  <c r="G68" i="14"/>
  <c r="I68" i="14" s="1"/>
  <c r="F68" i="14"/>
  <c r="E68" i="14"/>
  <c r="I67" i="14"/>
  <c r="H67" i="14"/>
  <c r="J67" i="14" s="1"/>
  <c r="G67" i="14"/>
  <c r="F67" i="14"/>
  <c r="E67" i="14"/>
  <c r="H66" i="14"/>
  <c r="J66" i="14" s="1"/>
  <c r="G66" i="14"/>
  <c r="I66" i="14" s="1"/>
  <c r="F66" i="14"/>
  <c r="E66" i="14"/>
  <c r="H65" i="14"/>
  <c r="J65" i="14" s="1"/>
  <c r="G65" i="14"/>
  <c r="I65" i="14" s="1"/>
  <c r="F65" i="14"/>
  <c r="E65" i="14"/>
  <c r="H64" i="14"/>
  <c r="J64" i="14" s="1"/>
  <c r="G64" i="14"/>
  <c r="I64" i="14" s="1"/>
  <c r="F64" i="14"/>
  <c r="E64" i="14"/>
  <c r="H63" i="14"/>
  <c r="J63" i="14" s="1"/>
  <c r="G63" i="14"/>
  <c r="I63" i="14" s="1"/>
  <c r="F63" i="14"/>
  <c r="E63" i="14"/>
  <c r="H62" i="14"/>
  <c r="J62" i="14" s="1"/>
  <c r="G62" i="14"/>
  <c r="I62" i="14" s="1"/>
  <c r="F62" i="14"/>
  <c r="E62" i="14"/>
  <c r="H61" i="14"/>
  <c r="J61" i="14" s="1"/>
  <c r="G61" i="14"/>
  <c r="I61" i="14" s="1"/>
  <c r="F61" i="14"/>
  <c r="E61" i="14"/>
  <c r="H60" i="14"/>
  <c r="J60" i="14" s="1"/>
  <c r="G60" i="14"/>
  <c r="I60" i="14" s="1"/>
  <c r="F60" i="14"/>
  <c r="E60" i="14"/>
  <c r="H59" i="14"/>
  <c r="J59" i="14" s="1"/>
  <c r="G59" i="14"/>
  <c r="I59" i="14" s="1"/>
  <c r="F59" i="14"/>
  <c r="E59" i="14"/>
  <c r="H58" i="14"/>
  <c r="J58" i="14" s="1"/>
  <c r="G58" i="14"/>
  <c r="I58" i="14" s="1"/>
  <c r="F58" i="14"/>
  <c r="E58" i="14"/>
  <c r="H57" i="14"/>
  <c r="J57" i="14" s="1"/>
  <c r="G57" i="14"/>
  <c r="I57" i="14" s="1"/>
  <c r="F57" i="14"/>
  <c r="E57" i="14"/>
  <c r="H56" i="14"/>
  <c r="J56" i="14" s="1"/>
  <c r="G56" i="14"/>
  <c r="I56" i="14" s="1"/>
  <c r="F56" i="14"/>
  <c r="E56" i="14"/>
  <c r="H55" i="14"/>
  <c r="J55" i="14" s="1"/>
  <c r="G55" i="14"/>
  <c r="I55" i="14" s="1"/>
  <c r="F55" i="14"/>
  <c r="E55" i="14"/>
  <c r="H54" i="14"/>
  <c r="J54" i="14" s="1"/>
  <c r="G54" i="14"/>
  <c r="I54" i="14" s="1"/>
  <c r="F54" i="14"/>
  <c r="E54" i="14"/>
  <c r="H53" i="14"/>
  <c r="J53" i="14" s="1"/>
  <c r="G53" i="14"/>
  <c r="I53" i="14" s="1"/>
  <c r="F53" i="14"/>
  <c r="E53" i="14"/>
  <c r="H52" i="14"/>
  <c r="J52" i="14" s="1"/>
  <c r="G52" i="14"/>
  <c r="I52" i="14" s="1"/>
  <c r="F52" i="14"/>
  <c r="E52" i="14"/>
  <c r="H51" i="14"/>
  <c r="J51" i="14" s="1"/>
  <c r="G51" i="14"/>
  <c r="I51" i="14" s="1"/>
  <c r="F51" i="14"/>
  <c r="E51" i="14"/>
  <c r="H50" i="14"/>
  <c r="J50" i="14" s="1"/>
  <c r="G50" i="14"/>
  <c r="I50" i="14" s="1"/>
  <c r="F50" i="14"/>
  <c r="E50" i="14"/>
  <c r="H49" i="14"/>
  <c r="J49" i="14" s="1"/>
  <c r="G49" i="14"/>
  <c r="I49" i="14" s="1"/>
  <c r="F49" i="14"/>
  <c r="E49" i="14"/>
  <c r="H48" i="14"/>
  <c r="J48" i="14" s="1"/>
  <c r="G48" i="14"/>
  <c r="I48" i="14" s="1"/>
  <c r="F48" i="14"/>
  <c r="E48" i="14"/>
  <c r="I47" i="14"/>
  <c r="H47" i="14"/>
  <c r="J47" i="14" s="1"/>
  <c r="G47" i="14"/>
  <c r="F47" i="14"/>
  <c r="E47" i="14"/>
  <c r="H46" i="14"/>
  <c r="J46" i="14" s="1"/>
  <c r="G46" i="14"/>
  <c r="I46" i="14" s="1"/>
  <c r="F46" i="14"/>
  <c r="E46" i="14"/>
  <c r="H45" i="14"/>
  <c r="J45" i="14" s="1"/>
  <c r="G45" i="14"/>
  <c r="I45" i="14" s="1"/>
  <c r="F45" i="14"/>
  <c r="E45" i="14"/>
  <c r="H44" i="14"/>
  <c r="J44" i="14" s="1"/>
  <c r="G44" i="14"/>
  <c r="I44" i="14" s="1"/>
  <c r="F44" i="14"/>
  <c r="E44" i="14"/>
  <c r="H43" i="14"/>
  <c r="J43" i="14" s="1"/>
  <c r="G43" i="14"/>
  <c r="I43" i="14" s="1"/>
  <c r="F43" i="14"/>
  <c r="E43" i="14"/>
  <c r="H42" i="14"/>
  <c r="J42" i="14" s="1"/>
  <c r="G42" i="14"/>
  <c r="I42" i="14" s="1"/>
  <c r="F42" i="14"/>
  <c r="E42" i="14"/>
  <c r="H41" i="14"/>
  <c r="J41" i="14" s="1"/>
  <c r="G41" i="14"/>
  <c r="I41" i="14" s="1"/>
  <c r="F41" i="14"/>
  <c r="E41" i="14"/>
  <c r="H40" i="14"/>
  <c r="J40" i="14" s="1"/>
  <c r="G40" i="14"/>
  <c r="I40" i="14" s="1"/>
  <c r="F40" i="14"/>
  <c r="E40" i="14"/>
  <c r="H39" i="14"/>
  <c r="J39" i="14" s="1"/>
  <c r="G39" i="14"/>
  <c r="I39" i="14" s="1"/>
  <c r="F39" i="14"/>
  <c r="E39" i="14"/>
  <c r="H38" i="14"/>
  <c r="J38" i="14" s="1"/>
  <c r="G38" i="14"/>
  <c r="I38" i="14" s="1"/>
  <c r="F38" i="14"/>
  <c r="E38" i="14"/>
  <c r="H37" i="14"/>
  <c r="J37" i="14" s="1"/>
  <c r="G37" i="14"/>
  <c r="I37" i="14" s="1"/>
  <c r="F37" i="14"/>
  <c r="E37" i="14"/>
  <c r="H36" i="14"/>
  <c r="J36" i="14" s="1"/>
  <c r="G36" i="14"/>
  <c r="I36" i="14" s="1"/>
  <c r="F36" i="14"/>
  <c r="E36" i="14"/>
  <c r="H35" i="14"/>
  <c r="J35" i="14" s="1"/>
  <c r="G35" i="14"/>
  <c r="I35" i="14" s="1"/>
  <c r="F35" i="14"/>
  <c r="E35" i="14"/>
  <c r="H34" i="14"/>
  <c r="J34" i="14" s="1"/>
  <c r="G34" i="14"/>
  <c r="I34" i="14" s="1"/>
  <c r="F34" i="14"/>
  <c r="E34" i="14"/>
  <c r="H33" i="14"/>
  <c r="J33" i="14" s="1"/>
  <c r="G33" i="14"/>
  <c r="I33" i="14" s="1"/>
  <c r="F33" i="14"/>
  <c r="E33" i="14"/>
  <c r="H32" i="14"/>
  <c r="J32" i="14" s="1"/>
  <c r="G32" i="14"/>
  <c r="I32" i="14" s="1"/>
  <c r="F32" i="14"/>
  <c r="E32" i="14"/>
  <c r="H31" i="14"/>
  <c r="J31" i="14" s="1"/>
  <c r="G31" i="14"/>
  <c r="I31" i="14" s="1"/>
  <c r="F31" i="14"/>
  <c r="E31" i="14"/>
  <c r="H29" i="14"/>
  <c r="J29" i="14" s="1"/>
  <c r="G29" i="14"/>
  <c r="I29" i="14" s="1"/>
  <c r="F29" i="14"/>
  <c r="E29" i="14"/>
  <c r="H28" i="14"/>
  <c r="J28" i="14" s="1"/>
  <c r="G28" i="14"/>
  <c r="I28" i="14" s="1"/>
  <c r="F28" i="14"/>
  <c r="E28" i="14"/>
  <c r="H27" i="14"/>
  <c r="J27" i="14" s="1"/>
  <c r="G27" i="14"/>
  <c r="I27" i="14" s="1"/>
  <c r="F27" i="14"/>
  <c r="E27" i="14"/>
  <c r="H26" i="14"/>
  <c r="J26" i="14" s="1"/>
  <c r="G26" i="14"/>
  <c r="I26" i="14" s="1"/>
  <c r="F26" i="14"/>
  <c r="E26" i="14"/>
  <c r="H25" i="14"/>
  <c r="J25" i="14" s="1"/>
  <c r="G25" i="14"/>
  <c r="I25" i="14" s="1"/>
  <c r="F25" i="14"/>
  <c r="E25" i="14"/>
  <c r="H24" i="14"/>
  <c r="J24" i="14" s="1"/>
  <c r="G24" i="14"/>
  <c r="I24" i="14" s="1"/>
  <c r="F24" i="14"/>
  <c r="E24" i="14"/>
  <c r="H23" i="14"/>
  <c r="J23" i="14" s="1"/>
  <c r="G23" i="14"/>
  <c r="I23" i="14" s="1"/>
  <c r="F23" i="14"/>
  <c r="E23" i="14"/>
  <c r="H22" i="14"/>
  <c r="J22" i="14" s="1"/>
  <c r="G22" i="14"/>
  <c r="I22" i="14" s="1"/>
  <c r="F22" i="14"/>
  <c r="E22" i="14"/>
  <c r="G21" i="14"/>
  <c r="I21" i="14" s="1"/>
  <c r="F21" i="14"/>
  <c r="E21" i="14"/>
  <c r="G20" i="14"/>
  <c r="I20" i="14" s="1"/>
  <c r="F20" i="14"/>
  <c r="E20" i="14"/>
  <c r="G19" i="14"/>
  <c r="I19" i="14" s="1"/>
  <c r="E19" i="14"/>
  <c r="G18" i="14"/>
  <c r="I18" i="14" s="1"/>
  <c r="E18" i="14"/>
  <c r="G17" i="14"/>
  <c r="I17" i="14" s="1"/>
  <c r="E17" i="14"/>
  <c r="G16" i="14"/>
  <c r="I16" i="14" s="1"/>
  <c r="E16" i="14"/>
  <c r="G15" i="14"/>
  <c r="I15" i="14" s="1"/>
  <c r="E15" i="14"/>
  <c r="G14" i="14"/>
  <c r="I14" i="14" s="1"/>
  <c r="E14" i="14"/>
  <c r="G13" i="14"/>
  <c r="I13" i="14" s="1"/>
  <c r="E13" i="14"/>
  <c r="G12" i="14"/>
  <c r="I12" i="14" s="1"/>
  <c r="E12" i="14"/>
  <c r="G11" i="14"/>
  <c r="I11" i="14" s="1"/>
  <c r="E11" i="14"/>
  <c r="G10" i="14"/>
  <c r="I10" i="14" s="1"/>
  <c r="E10" i="14"/>
  <c r="G9" i="14"/>
  <c r="I9" i="14" s="1"/>
  <c r="E9" i="14"/>
  <c r="G8" i="14"/>
  <c r="I8" i="14" s="1"/>
  <c r="E8" i="14"/>
  <c r="E7" i="14"/>
  <c r="E6" i="14"/>
  <c r="F80" i="12" l="1"/>
  <c r="E80" i="12"/>
  <c r="F79" i="12"/>
  <c r="E79" i="12"/>
  <c r="F78" i="12"/>
  <c r="E78" i="12"/>
  <c r="F77" i="12"/>
  <c r="E77" i="12"/>
  <c r="F76" i="12"/>
  <c r="E76" i="12"/>
  <c r="F72" i="12"/>
  <c r="E72" i="12"/>
  <c r="E6" i="12"/>
  <c r="F71" i="12"/>
  <c r="E71" i="12"/>
  <c r="H69" i="12"/>
  <c r="J69" i="12" s="1"/>
  <c r="G69" i="12"/>
  <c r="I69" i="12" s="1"/>
  <c r="F69" i="12"/>
  <c r="E69" i="12"/>
  <c r="H68" i="12"/>
  <c r="J68" i="12" s="1"/>
  <c r="G68" i="12"/>
  <c r="I68" i="12" s="1"/>
  <c r="F68" i="12"/>
  <c r="E68" i="12"/>
  <c r="H67" i="12"/>
  <c r="J67" i="12" s="1"/>
  <c r="G67" i="12"/>
  <c r="I67" i="12" s="1"/>
  <c r="F67" i="12"/>
  <c r="E67" i="12"/>
  <c r="H66" i="12"/>
  <c r="J66" i="12" s="1"/>
  <c r="G66" i="12"/>
  <c r="I66" i="12" s="1"/>
  <c r="F66" i="12"/>
  <c r="E66" i="12"/>
  <c r="H65" i="12"/>
  <c r="J65" i="12" s="1"/>
  <c r="G65" i="12"/>
  <c r="I65" i="12" s="1"/>
  <c r="F65" i="12"/>
  <c r="E65" i="12"/>
  <c r="H64" i="12"/>
  <c r="J64" i="12" s="1"/>
  <c r="G64" i="12"/>
  <c r="I64" i="12" s="1"/>
  <c r="F64" i="12"/>
  <c r="E64" i="12"/>
  <c r="H63" i="12"/>
  <c r="J63" i="12" s="1"/>
  <c r="G63" i="12"/>
  <c r="I63" i="12" s="1"/>
  <c r="F63" i="12"/>
  <c r="E63" i="12"/>
  <c r="H62" i="12"/>
  <c r="J62" i="12" s="1"/>
  <c r="G62" i="12"/>
  <c r="I62" i="12" s="1"/>
  <c r="F62" i="12"/>
  <c r="E62" i="12"/>
  <c r="H61" i="12"/>
  <c r="J61" i="12" s="1"/>
  <c r="G61" i="12"/>
  <c r="I61" i="12" s="1"/>
  <c r="F61" i="12"/>
  <c r="E61" i="12"/>
  <c r="H60" i="12"/>
  <c r="J60" i="12" s="1"/>
  <c r="G60" i="12"/>
  <c r="I60" i="12" s="1"/>
  <c r="F60" i="12"/>
  <c r="E60" i="12"/>
  <c r="H59" i="12"/>
  <c r="J59" i="12" s="1"/>
  <c r="G59" i="12"/>
  <c r="I59" i="12" s="1"/>
  <c r="F59" i="12"/>
  <c r="E59" i="12"/>
  <c r="H58" i="12"/>
  <c r="J58" i="12" s="1"/>
  <c r="G58" i="12"/>
  <c r="I58" i="12" s="1"/>
  <c r="F58" i="12"/>
  <c r="E58" i="12"/>
  <c r="H57" i="12"/>
  <c r="J57" i="12" s="1"/>
  <c r="G57" i="12"/>
  <c r="I57" i="12" s="1"/>
  <c r="F57" i="12"/>
  <c r="E57" i="12"/>
  <c r="H56" i="12"/>
  <c r="J56" i="12" s="1"/>
  <c r="G56" i="12"/>
  <c r="I56" i="12" s="1"/>
  <c r="F56" i="12"/>
  <c r="E56" i="12"/>
  <c r="H55" i="12"/>
  <c r="J55" i="12" s="1"/>
  <c r="G55" i="12"/>
  <c r="I55" i="12" s="1"/>
  <c r="F55" i="12"/>
  <c r="E55" i="12"/>
  <c r="H54" i="12"/>
  <c r="J54" i="12" s="1"/>
  <c r="G54" i="12"/>
  <c r="I54" i="12" s="1"/>
  <c r="F54" i="12"/>
  <c r="E54" i="12"/>
  <c r="H53" i="12"/>
  <c r="J53" i="12" s="1"/>
  <c r="G53" i="12"/>
  <c r="I53" i="12" s="1"/>
  <c r="F53" i="12"/>
  <c r="E53" i="12"/>
  <c r="H52" i="12"/>
  <c r="J52" i="12" s="1"/>
  <c r="G52" i="12"/>
  <c r="I52" i="12" s="1"/>
  <c r="F52" i="12"/>
  <c r="E52" i="12"/>
  <c r="I51" i="12"/>
  <c r="H51" i="12"/>
  <c r="J51" i="12" s="1"/>
  <c r="G51" i="12"/>
  <c r="F51" i="12"/>
  <c r="E51" i="12"/>
  <c r="H50" i="12"/>
  <c r="J50" i="12" s="1"/>
  <c r="G50" i="12"/>
  <c r="I50" i="12" s="1"/>
  <c r="F50" i="12"/>
  <c r="E50" i="12"/>
  <c r="J49" i="12"/>
  <c r="H49" i="12"/>
  <c r="G49" i="12"/>
  <c r="I49" i="12" s="1"/>
  <c r="F49" i="12"/>
  <c r="E49" i="12"/>
  <c r="H48" i="12"/>
  <c r="J48" i="12" s="1"/>
  <c r="G48" i="12"/>
  <c r="I48" i="12" s="1"/>
  <c r="F48" i="12"/>
  <c r="E48" i="12"/>
  <c r="H47" i="12"/>
  <c r="J47" i="12" s="1"/>
  <c r="G47" i="12"/>
  <c r="I47" i="12" s="1"/>
  <c r="F47" i="12"/>
  <c r="E47" i="12"/>
  <c r="H46" i="12"/>
  <c r="J46" i="12" s="1"/>
  <c r="G46" i="12"/>
  <c r="I46" i="12" s="1"/>
  <c r="F46" i="12"/>
  <c r="E46" i="12"/>
  <c r="H45" i="12"/>
  <c r="J45" i="12" s="1"/>
  <c r="G45" i="12"/>
  <c r="I45" i="12" s="1"/>
  <c r="F45" i="12"/>
  <c r="E45" i="12"/>
  <c r="H44" i="12"/>
  <c r="J44" i="12" s="1"/>
  <c r="G44" i="12"/>
  <c r="I44" i="12" s="1"/>
  <c r="F44" i="12"/>
  <c r="E44" i="12"/>
  <c r="H43" i="12"/>
  <c r="J43" i="12" s="1"/>
  <c r="G43" i="12"/>
  <c r="I43" i="12" s="1"/>
  <c r="F43" i="12"/>
  <c r="E43" i="12"/>
  <c r="H42" i="12"/>
  <c r="J42" i="12" s="1"/>
  <c r="G42" i="12"/>
  <c r="I42" i="12" s="1"/>
  <c r="F42" i="12"/>
  <c r="E42" i="12"/>
  <c r="J41" i="12"/>
  <c r="H41" i="12"/>
  <c r="G41" i="12"/>
  <c r="I41" i="12" s="1"/>
  <c r="F41" i="12"/>
  <c r="E41" i="12"/>
  <c r="H40" i="12"/>
  <c r="J40" i="12" s="1"/>
  <c r="G40" i="12"/>
  <c r="I40" i="12" s="1"/>
  <c r="F40" i="12"/>
  <c r="E40" i="12"/>
  <c r="H39" i="12"/>
  <c r="J39" i="12" s="1"/>
  <c r="G39" i="12"/>
  <c r="I39" i="12" s="1"/>
  <c r="F39" i="12"/>
  <c r="E39" i="12"/>
  <c r="H38" i="12"/>
  <c r="J38" i="12" s="1"/>
  <c r="G38" i="12"/>
  <c r="I38" i="12" s="1"/>
  <c r="F38" i="12"/>
  <c r="E38" i="12"/>
  <c r="H37" i="12"/>
  <c r="J37" i="12" s="1"/>
  <c r="G37" i="12"/>
  <c r="I37" i="12" s="1"/>
  <c r="F37" i="12"/>
  <c r="E37" i="12"/>
  <c r="H36" i="12"/>
  <c r="J36" i="12" s="1"/>
  <c r="G36" i="12"/>
  <c r="I36" i="12" s="1"/>
  <c r="F36" i="12"/>
  <c r="E36" i="12"/>
  <c r="H35" i="12"/>
  <c r="J35" i="12" s="1"/>
  <c r="G35" i="12"/>
  <c r="I35" i="12" s="1"/>
  <c r="F35" i="12"/>
  <c r="E35" i="12"/>
  <c r="H34" i="12"/>
  <c r="J34" i="12" s="1"/>
  <c r="G34" i="12"/>
  <c r="I34" i="12" s="1"/>
  <c r="F34" i="12"/>
  <c r="E34" i="12"/>
  <c r="H33" i="12"/>
  <c r="J33" i="12" s="1"/>
  <c r="G33" i="12"/>
  <c r="I33" i="12" s="1"/>
  <c r="F33" i="12"/>
  <c r="E33" i="12"/>
  <c r="H32" i="12"/>
  <c r="J32" i="12" s="1"/>
  <c r="G32" i="12"/>
  <c r="I32" i="12" s="1"/>
  <c r="F32" i="12"/>
  <c r="E32" i="12"/>
  <c r="H31" i="12"/>
  <c r="J31" i="12" s="1"/>
  <c r="G31" i="12"/>
  <c r="I31" i="12" s="1"/>
  <c r="F31" i="12"/>
  <c r="E31" i="12"/>
  <c r="H29" i="12"/>
  <c r="J29" i="12" s="1"/>
  <c r="G29" i="12"/>
  <c r="I29" i="12" s="1"/>
  <c r="F29" i="12"/>
  <c r="E29" i="12"/>
  <c r="H28" i="12"/>
  <c r="J28" i="12" s="1"/>
  <c r="G28" i="12"/>
  <c r="I28" i="12" s="1"/>
  <c r="F28" i="12"/>
  <c r="E28" i="12"/>
  <c r="H27" i="12"/>
  <c r="J27" i="12" s="1"/>
  <c r="G27" i="12"/>
  <c r="I27" i="12" s="1"/>
  <c r="F27" i="12"/>
  <c r="E27" i="12"/>
  <c r="H26" i="12"/>
  <c r="J26" i="12" s="1"/>
  <c r="G26" i="12"/>
  <c r="I26" i="12" s="1"/>
  <c r="F26" i="12"/>
  <c r="E26" i="12"/>
  <c r="H25" i="12"/>
  <c r="J25" i="12" s="1"/>
  <c r="G25" i="12"/>
  <c r="I25" i="12" s="1"/>
  <c r="F25" i="12"/>
  <c r="E25" i="12"/>
  <c r="H24" i="12"/>
  <c r="J24" i="12" s="1"/>
  <c r="G24" i="12"/>
  <c r="I24" i="12" s="1"/>
  <c r="F24" i="12"/>
  <c r="E24" i="12"/>
  <c r="H23" i="12"/>
  <c r="J23" i="12" s="1"/>
  <c r="G23" i="12"/>
  <c r="I23" i="12" s="1"/>
  <c r="F23" i="12"/>
  <c r="E23" i="12"/>
  <c r="H22" i="12"/>
  <c r="J22" i="12" s="1"/>
  <c r="G22" i="12"/>
  <c r="I22" i="12" s="1"/>
  <c r="F22" i="12"/>
  <c r="E22" i="12"/>
  <c r="H21" i="12"/>
  <c r="J21" i="12" s="1"/>
  <c r="G21" i="12"/>
  <c r="I21" i="12" s="1"/>
  <c r="F21" i="12"/>
  <c r="E21" i="12"/>
  <c r="H20" i="12"/>
  <c r="J20" i="12" s="1"/>
  <c r="G20" i="12"/>
  <c r="I20" i="12" s="1"/>
  <c r="F20" i="12"/>
  <c r="E20" i="12"/>
  <c r="J19" i="12"/>
  <c r="I19" i="12"/>
  <c r="H19" i="12"/>
  <c r="G19" i="12"/>
  <c r="F19" i="12"/>
  <c r="E19" i="12"/>
  <c r="H18" i="12"/>
  <c r="J18" i="12" s="1"/>
  <c r="G18" i="12"/>
  <c r="I18" i="12" s="1"/>
  <c r="F18" i="12"/>
  <c r="E18" i="12"/>
  <c r="H17" i="12"/>
  <c r="J17" i="12" s="1"/>
  <c r="G17" i="12"/>
  <c r="I17" i="12" s="1"/>
  <c r="F17" i="12"/>
  <c r="E17" i="12"/>
  <c r="H16" i="12"/>
  <c r="J16" i="12" s="1"/>
  <c r="G16" i="12"/>
  <c r="I16" i="12" s="1"/>
  <c r="F16" i="12"/>
  <c r="E16" i="12"/>
  <c r="H15" i="12"/>
  <c r="J15" i="12" s="1"/>
  <c r="G15" i="12"/>
  <c r="I15" i="12" s="1"/>
  <c r="F15" i="12"/>
  <c r="E15" i="12"/>
  <c r="H14" i="12"/>
  <c r="G14" i="12"/>
  <c r="I14" i="12" s="1"/>
  <c r="F14" i="12"/>
  <c r="E14" i="12"/>
  <c r="H13" i="12"/>
  <c r="J13" i="12" s="1"/>
  <c r="G13" i="12"/>
  <c r="I13" i="12" s="1"/>
  <c r="F13" i="12"/>
  <c r="E13" i="12"/>
  <c r="H12" i="12"/>
  <c r="J12" i="12" s="1"/>
  <c r="G12" i="12"/>
  <c r="I12" i="12" s="1"/>
  <c r="F12" i="12"/>
  <c r="E12" i="12"/>
  <c r="H11" i="12"/>
  <c r="J11" i="12" s="1"/>
  <c r="G11" i="12"/>
  <c r="I11" i="12" s="1"/>
  <c r="F11" i="12"/>
  <c r="E11" i="12"/>
  <c r="G10" i="12"/>
  <c r="I10" i="12" s="1"/>
  <c r="F10" i="12"/>
  <c r="E10" i="12"/>
  <c r="G9" i="12"/>
  <c r="I9" i="12" s="1"/>
  <c r="F9" i="12"/>
  <c r="E9" i="12"/>
  <c r="G8" i="12"/>
  <c r="I8" i="12" s="1"/>
  <c r="E8" i="12"/>
  <c r="E7" i="12"/>
  <c r="F80" i="11" l="1"/>
  <c r="F79" i="11"/>
  <c r="E76" i="11"/>
  <c r="F76" i="11"/>
  <c r="E80" i="11"/>
  <c r="E79" i="11"/>
  <c r="H78" i="11"/>
  <c r="J78" i="11" s="1"/>
  <c r="G78" i="11"/>
  <c r="I78" i="11" s="1"/>
  <c r="F77" i="11"/>
  <c r="E77" i="11"/>
  <c r="F72" i="11"/>
  <c r="E72" i="11"/>
  <c r="F71" i="11"/>
  <c r="E71" i="11"/>
  <c r="J70" i="11"/>
  <c r="I70" i="11"/>
  <c r="H69" i="11"/>
  <c r="J69" i="11" s="1"/>
  <c r="G69" i="11"/>
  <c r="I69" i="11" s="1"/>
  <c r="F69" i="11"/>
  <c r="E69" i="11"/>
  <c r="H68" i="11"/>
  <c r="J68" i="11" s="1"/>
  <c r="G68" i="11"/>
  <c r="I68" i="11" s="1"/>
  <c r="F68" i="11"/>
  <c r="E68" i="11"/>
  <c r="H67" i="11"/>
  <c r="J67" i="11" s="1"/>
  <c r="G67" i="11"/>
  <c r="I67" i="11" s="1"/>
  <c r="F67" i="11"/>
  <c r="E67" i="11"/>
  <c r="H66" i="11"/>
  <c r="J66" i="11" s="1"/>
  <c r="G66" i="11"/>
  <c r="I66" i="11" s="1"/>
  <c r="F66" i="11"/>
  <c r="E66" i="11"/>
  <c r="J65" i="11"/>
  <c r="H65" i="11"/>
  <c r="G65" i="11"/>
  <c r="I65" i="11" s="1"/>
  <c r="F65" i="11"/>
  <c r="E65" i="11"/>
  <c r="H64" i="11"/>
  <c r="J64" i="11" s="1"/>
  <c r="G64" i="11"/>
  <c r="I64" i="11" s="1"/>
  <c r="F64" i="11"/>
  <c r="E64" i="11"/>
  <c r="H63" i="11"/>
  <c r="J63" i="11" s="1"/>
  <c r="G63" i="11"/>
  <c r="I63" i="11" s="1"/>
  <c r="F63" i="11"/>
  <c r="E63" i="11"/>
  <c r="H62" i="11"/>
  <c r="J62" i="11" s="1"/>
  <c r="G62" i="11"/>
  <c r="I62" i="11" s="1"/>
  <c r="F62" i="11"/>
  <c r="E62" i="11"/>
  <c r="H61" i="11"/>
  <c r="J61" i="11" s="1"/>
  <c r="G61" i="11"/>
  <c r="I61" i="11" s="1"/>
  <c r="F61" i="11"/>
  <c r="E61" i="11"/>
  <c r="I60" i="11"/>
  <c r="H60" i="11"/>
  <c r="J60" i="11" s="1"/>
  <c r="G60" i="11"/>
  <c r="F60" i="11"/>
  <c r="E60" i="11"/>
  <c r="H59" i="11"/>
  <c r="J59" i="11" s="1"/>
  <c r="G59" i="11"/>
  <c r="I59" i="11" s="1"/>
  <c r="F59" i="11"/>
  <c r="E59" i="11"/>
  <c r="H58" i="11"/>
  <c r="J58" i="11" s="1"/>
  <c r="G58" i="11"/>
  <c r="I58" i="11" s="1"/>
  <c r="F58" i="11"/>
  <c r="E58" i="11"/>
  <c r="H57" i="11"/>
  <c r="J57" i="11" s="1"/>
  <c r="G57" i="11"/>
  <c r="I57" i="11" s="1"/>
  <c r="F57" i="11"/>
  <c r="E57" i="11"/>
  <c r="I56" i="11"/>
  <c r="H56" i="11"/>
  <c r="J56" i="11" s="1"/>
  <c r="G56" i="11"/>
  <c r="F56" i="11"/>
  <c r="E56" i="11"/>
  <c r="H55" i="11"/>
  <c r="J55" i="11" s="1"/>
  <c r="G55" i="11"/>
  <c r="I55" i="11" s="1"/>
  <c r="F55" i="11"/>
  <c r="E55" i="11"/>
  <c r="H54" i="11"/>
  <c r="J54" i="11" s="1"/>
  <c r="G54" i="11"/>
  <c r="I54" i="11" s="1"/>
  <c r="F54" i="11"/>
  <c r="E54" i="11"/>
  <c r="H53" i="11"/>
  <c r="J53" i="11" s="1"/>
  <c r="G53" i="11"/>
  <c r="I53" i="11" s="1"/>
  <c r="F53" i="11"/>
  <c r="E53" i="11"/>
  <c r="H52" i="11"/>
  <c r="J52" i="11" s="1"/>
  <c r="G52" i="11"/>
  <c r="I52" i="11" s="1"/>
  <c r="F52" i="11"/>
  <c r="E52" i="11"/>
  <c r="H51" i="11"/>
  <c r="J51" i="11" s="1"/>
  <c r="G51" i="11"/>
  <c r="I51" i="11" s="1"/>
  <c r="F51" i="11"/>
  <c r="E51" i="11"/>
  <c r="H50" i="11"/>
  <c r="J50" i="11" s="1"/>
  <c r="G50" i="11"/>
  <c r="I50" i="11" s="1"/>
  <c r="F50" i="11"/>
  <c r="E50" i="11"/>
  <c r="H49" i="11"/>
  <c r="J49" i="11" s="1"/>
  <c r="G49" i="11"/>
  <c r="I49" i="11" s="1"/>
  <c r="F49" i="11"/>
  <c r="E49" i="11"/>
  <c r="H48" i="11"/>
  <c r="J48" i="11" s="1"/>
  <c r="G48" i="11"/>
  <c r="I48" i="11" s="1"/>
  <c r="F48" i="11"/>
  <c r="E48" i="11"/>
  <c r="H47" i="11"/>
  <c r="J47" i="11" s="1"/>
  <c r="G47" i="11"/>
  <c r="I47" i="11" s="1"/>
  <c r="F47" i="11"/>
  <c r="E47" i="11"/>
  <c r="H46" i="11"/>
  <c r="J46" i="11" s="1"/>
  <c r="G46" i="11"/>
  <c r="I46" i="11" s="1"/>
  <c r="F46" i="11"/>
  <c r="E46" i="11"/>
  <c r="H45" i="11"/>
  <c r="J45" i="11" s="1"/>
  <c r="G45" i="11"/>
  <c r="I45" i="11" s="1"/>
  <c r="F45" i="11"/>
  <c r="E45" i="11"/>
  <c r="H44" i="11"/>
  <c r="J44" i="11" s="1"/>
  <c r="G44" i="11"/>
  <c r="I44" i="11" s="1"/>
  <c r="F44" i="11"/>
  <c r="E44" i="11"/>
  <c r="H43" i="11"/>
  <c r="J43" i="11" s="1"/>
  <c r="G43" i="11"/>
  <c r="I43" i="11" s="1"/>
  <c r="F43" i="11"/>
  <c r="E43" i="11"/>
  <c r="H42" i="11"/>
  <c r="J42" i="11" s="1"/>
  <c r="G42" i="11"/>
  <c r="I42" i="11" s="1"/>
  <c r="F42" i="11"/>
  <c r="E42" i="11"/>
  <c r="H41" i="11"/>
  <c r="J41" i="11" s="1"/>
  <c r="G41" i="11"/>
  <c r="I41" i="11" s="1"/>
  <c r="F41" i="11"/>
  <c r="E41" i="11"/>
  <c r="H40" i="11"/>
  <c r="J40" i="11" s="1"/>
  <c r="G40" i="11"/>
  <c r="I40" i="11" s="1"/>
  <c r="F40" i="11"/>
  <c r="E40" i="11"/>
  <c r="J39" i="11"/>
  <c r="H39" i="11"/>
  <c r="G39" i="11"/>
  <c r="I39" i="11" s="1"/>
  <c r="F39" i="11"/>
  <c r="E39" i="11"/>
  <c r="H38" i="11"/>
  <c r="J38" i="11" s="1"/>
  <c r="G38" i="11"/>
  <c r="I38" i="11" s="1"/>
  <c r="F38" i="11"/>
  <c r="E38" i="11"/>
  <c r="H37" i="11"/>
  <c r="J37" i="11" s="1"/>
  <c r="G37" i="11"/>
  <c r="I37" i="11" s="1"/>
  <c r="F37" i="11"/>
  <c r="E37" i="11"/>
  <c r="H36" i="11"/>
  <c r="J36" i="11" s="1"/>
  <c r="G36" i="11"/>
  <c r="I36" i="11" s="1"/>
  <c r="F36" i="11"/>
  <c r="E36" i="11"/>
  <c r="H35" i="11"/>
  <c r="J35" i="11" s="1"/>
  <c r="G35" i="11"/>
  <c r="I35" i="11" s="1"/>
  <c r="F35" i="11"/>
  <c r="E35" i="11"/>
  <c r="H34" i="11"/>
  <c r="J34" i="11" s="1"/>
  <c r="G34" i="11"/>
  <c r="I34" i="11" s="1"/>
  <c r="F34" i="11"/>
  <c r="E34" i="11"/>
  <c r="H33" i="11"/>
  <c r="J33" i="11" s="1"/>
  <c r="G33" i="11"/>
  <c r="I33" i="11" s="1"/>
  <c r="F33" i="11"/>
  <c r="E33" i="11"/>
  <c r="H32" i="11"/>
  <c r="J32" i="11" s="1"/>
  <c r="G32" i="11"/>
  <c r="I32" i="11" s="1"/>
  <c r="F32" i="11"/>
  <c r="E32" i="11"/>
  <c r="H31" i="11"/>
  <c r="J31" i="11" s="1"/>
  <c r="G31" i="11"/>
  <c r="I31" i="11" s="1"/>
  <c r="F31" i="11"/>
  <c r="E31" i="11"/>
  <c r="H29" i="11"/>
  <c r="J29" i="11" s="1"/>
  <c r="G29" i="11"/>
  <c r="I29" i="11" s="1"/>
  <c r="F29" i="11"/>
  <c r="E29" i="11"/>
  <c r="H28" i="11"/>
  <c r="J28" i="11" s="1"/>
  <c r="G28" i="11"/>
  <c r="I28" i="11" s="1"/>
  <c r="F28" i="11"/>
  <c r="E28" i="11"/>
  <c r="H27" i="11"/>
  <c r="J27" i="11" s="1"/>
  <c r="G27" i="11"/>
  <c r="I27" i="11" s="1"/>
  <c r="F27" i="11"/>
  <c r="E27" i="11"/>
  <c r="H26" i="11"/>
  <c r="J26" i="11" s="1"/>
  <c r="G26" i="11"/>
  <c r="I26" i="11" s="1"/>
  <c r="F26" i="11"/>
  <c r="E26" i="11"/>
  <c r="H25" i="11"/>
  <c r="J25" i="11" s="1"/>
  <c r="G25" i="11"/>
  <c r="I25" i="11" s="1"/>
  <c r="F25" i="11"/>
  <c r="E25" i="11"/>
  <c r="H24" i="11"/>
  <c r="J24" i="11" s="1"/>
  <c r="G24" i="11"/>
  <c r="I24" i="11" s="1"/>
  <c r="F24" i="11"/>
  <c r="E24" i="11"/>
  <c r="J23" i="11"/>
  <c r="H23" i="11"/>
  <c r="G23" i="11"/>
  <c r="I23" i="11" s="1"/>
  <c r="F23" i="11"/>
  <c r="E23" i="11"/>
  <c r="H22" i="11"/>
  <c r="J22" i="11" s="1"/>
  <c r="G22" i="11"/>
  <c r="I22" i="11" s="1"/>
  <c r="F22" i="11"/>
  <c r="E22" i="11"/>
  <c r="H21" i="11"/>
  <c r="J21" i="11" s="1"/>
  <c r="G21" i="11"/>
  <c r="I21" i="11" s="1"/>
  <c r="F21" i="11"/>
  <c r="E21" i="11"/>
  <c r="H20" i="11"/>
  <c r="J20" i="11" s="1"/>
  <c r="G20" i="11"/>
  <c r="I20" i="11" s="1"/>
  <c r="F20" i="11"/>
  <c r="E20" i="11"/>
  <c r="H19" i="11"/>
  <c r="J19" i="11" s="1"/>
  <c r="G19" i="11"/>
  <c r="I19" i="11" s="1"/>
  <c r="F19" i="11"/>
  <c r="E19" i="11"/>
  <c r="H18" i="11"/>
  <c r="J18" i="11" s="1"/>
  <c r="G18" i="11"/>
  <c r="I18" i="11" s="1"/>
  <c r="F18" i="11"/>
  <c r="E18" i="11"/>
  <c r="H17" i="11"/>
  <c r="J17" i="11" s="1"/>
  <c r="G17" i="11"/>
  <c r="I17" i="11" s="1"/>
  <c r="F17" i="11"/>
  <c r="E17" i="11"/>
  <c r="H16" i="11"/>
  <c r="J16" i="11" s="1"/>
  <c r="G16" i="11"/>
  <c r="I16" i="11" s="1"/>
  <c r="F16" i="11"/>
  <c r="E16" i="11"/>
  <c r="H15" i="11"/>
  <c r="J15" i="11" s="1"/>
  <c r="G15" i="11"/>
  <c r="I15" i="11" s="1"/>
  <c r="F15" i="11"/>
  <c r="E15" i="11"/>
  <c r="H14" i="11"/>
  <c r="J14" i="11" s="1"/>
  <c r="G14" i="11"/>
  <c r="I14" i="11" s="1"/>
  <c r="F14" i="11"/>
  <c r="E14" i="11"/>
  <c r="H13" i="11"/>
  <c r="J13" i="11" s="1"/>
  <c r="G13" i="11"/>
  <c r="I13" i="11" s="1"/>
  <c r="F13" i="11"/>
  <c r="E13" i="11"/>
  <c r="H12" i="11"/>
  <c r="J12" i="11" s="1"/>
  <c r="G12" i="11"/>
  <c r="I12" i="11" s="1"/>
  <c r="F12" i="11"/>
  <c r="E12" i="11"/>
  <c r="H11" i="11"/>
  <c r="J11" i="11" s="1"/>
  <c r="G11" i="11"/>
  <c r="I11" i="11" s="1"/>
  <c r="F11" i="11"/>
  <c r="E11" i="11"/>
  <c r="H10" i="11"/>
  <c r="J10" i="11" s="1"/>
  <c r="G10" i="11"/>
  <c r="I10" i="11" s="1"/>
  <c r="F10" i="11"/>
  <c r="E10" i="11"/>
  <c r="H9" i="11"/>
  <c r="J9" i="11" s="1"/>
  <c r="G9" i="11"/>
  <c r="I9" i="11" s="1"/>
  <c r="F9" i="11"/>
  <c r="E9" i="11"/>
  <c r="I8" i="11"/>
  <c r="H8" i="11"/>
  <c r="J8" i="11" s="1"/>
  <c r="G8" i="11"/>
  <c r="F8" i="11"/>
  <c r="E8" i="11"/>
  <c r="F7" i="11"/>
  <c r="E7" i="11"/>
  <c r="F6" i="11"/>
  <c r="E6" i="11"/>
  <c r="F80" i="10"/>
  <c r="E80" i="10"/>
  <c r="F79" i="10"/>
  <c r="E79" i="10"/>
  <c r="F77" i="10"/>
  <c r="E77" i="10"/>
  <c r="F76" i="10"/>
  <c r="E76" i="10"/>
  <c r="F7" i="10"/>
  <c r="E6" i="10"/>
  <c r="F72" i="10"/>
  <c r="E72" i="10"/>
  <c r="F71" i="10"/>
  <c r="E71" i="10"/>
  <c r="H69" i="10"/>
  <c r="J69" i="10" s="1"/>
  <c r="G69" i="10"/>
  <c r="I69" i="10" s="1"/>
  <c r="F69" i="10"/>
  <c r="E69" i="10"/>
  <c r="H68" i="10"/>
  <c r="J68" i="10" s="1"/>
  <c r="G68" i="10"/>
  <c r="I68" i="10" s="1"/>
  <c r="F68" i="10"/>
  <c r="E68" i="10"/>
  <c r="H67" i="10"/>
  <c r="J67" i="10" s="1"/>
  <c r="G67" i="10"/>
  <c r="I67" i="10" s="1"/>
  <c r="F67" i="10"/>
  <c r="E67" i="10"/>
  <c r="H66" i="10"/>
  <c r="J66" i="10" s="1"/>
  <c r="G66" i="10"/>
  <c r="I66" i="10" s="1"/>
  <c r="F66" i="10"/>
  <c r="E66" i="10"/>
  <c r="H65" i="10"/>
  <c r="J65" i="10" s="1"/>
  <c r="G65" i="10"/>
  <c r="I65" i="10" s="1"/>
  <c r="F65" i="10"/>
  <c r="E65" i="10"/>
  <c r="H64" i="10"/>
  <c r="J64" i="10" s="1"/>
  <c r="G64" i="10"/>
  <c r="I64" i="10" s="1"/>
  <c r="F64" i="10"/>
  <c r="E64" i="10"/>
  <c r="H63" i="10"/>
  <c r="J63" i="10" s="1"/>
  <c r="G63" i="10"/>
  <c r="I63" i="10" s="1"/>
  <c r="F63" i="10"/>
  <c r="E63" i="10"/>
  <c r="H62" i="10"/>
  <c r="J62" i="10" s="1"/>
  <c r="G62" i="10"/>
  <c r="I62" i="10" s="1"/>
  <c r="F62" i="10"/>
  <c r="E62" i="10"/>
  <c r="H61" i="10"/>
  <c r="J61" i="10" s="1"/>
  <c r="G61" i="10"/>
  <c r="I61" i="10" s="1"/>
  <c r="F61" i="10"/>
  <c r="E61" i="10"/>
  <c r="H60" i="10"/>
  <c r="J60" i="10" s="1"/>
  <c r="G60" i="10"/>
  <c r="I60" i="10" s="1"/>
  <c r="F60" i="10"/>
  <c r="E60" i="10"/>
  <c r="H59" i="10"/>
  <c r="J59" i="10" s="1"/>
  <c r="G59" i="10"/>
  <c r="I59" i="10" s="1"/>
  <c r="F59" i="10"/>
  <c r="E59" i="10"/>
  <c r="H58" i="10"/>
  <c r="J58" i="10" s="1"/>
  <c r="G58" i="10"/>
  <c r="I58" i="10" s="1"/>
  <c r="F58" i="10"/>
  <c r="E58" i="10"/>
  <c r="H57" i="10"/>
  <c r="J57" i="10" s="1"/>
  <c r="G57" i="10"/>
  <c r="I57" i="10" s="1"/>
  <c r="F57" i="10"/>
  <c r="E57" i="10"/>
  <c r="I56" i="10"/>
  <c r="H56" i="10"/>
  <c r="J56" i="10" s="1"/>
  <c r="G56" i="10"/>
  <c r="F56" i="10"/>
  <c r="E56" i="10"/>
  <c r="H55" i="10"/>
  <c r="J55" i="10" s="1"/>
  <c r="G55" i="10"/>
  <c r="I55" i="10" s="1"/>
  <c r="F55" i="10"/>
  <c r="E55" i="10"/>
  <c r="H54" i="10"/>
  <c r="J54" i="10" s="1"/>
  <c r="G54" i="10"/>
  <c r="I54" i="10" s="1"/>
  <c r="F54" i="10"/>
  <c r="E54" i="10"/>
  <c r="H53" i="10"/>
  <c r="J53" i="10" s="1"/>
  <c r="G53" i="10"/>
  <c r="I53" i="10" s="1"/>
  <c r="F53" i="10"/>
  <c r="E53" i="10"/>
  <c r="H52" i="10"/>
  <c r="J52" i="10" s="1"/>
  <c r="G52" i="10"/>
  <c r="I52" i="10" s="1"/>
  <c r="F52" i="10"/>
  <c r="E52" i="10"/>
  <c r="H51" i="10"/>
  <c r="J51" i="10" s="1"/>
  <c r="G51" i="10"/>
  <c r="I51" i="10" s="1"/>
  <c r="F51" i="10"/>
  <c r="E51" i="10"/>
  <c r="H50" i="10"/>
  <c r="J50" i="10" s="1"/>
  <c r="G50" i="10"/>
  <c r="I50" i="10" s="1"/>
  <c r="F50" i="10"/>
  <c r="E50" i="10"/>
  <c r="H49" i="10"/>
  <c r="J49" i="10" s="1"/>
  <c r="G49" i="10"/>
  <c r="I49" i="10" s="1"/>
  <c r="F49" i="10"/>
  <c r="E49" i="10"/>
  <c r="H48" i="10"/>
  <c r="J48" i="10" s="1"/>
  <c r="G48" i="10"/>
  <c r="I48" i="10" s="1"/>
  <c r="F48" i="10"/>
  <c r="E48" i="10"/>
  <c r="H47" i="10"/>
  <c r="J47" i="10" s="1"/>
  <c r="G47" i="10"/>
  <c r="I47" i="10" s="1"/>
  <c r="F47" i="10"/>
  <c r="E47" i="10"/>
  <c r="H46" i="10"/>
  <c r="J46" i="10" s="1"/>
  <c r="G46" i="10"/>
  <c r="I46" i="10" s="1"/>
  <c r="F46" i="10"/>
  <c r="E46" i="10"/>
  <c r="H45" i="10"/>
  <c r="J45" i="10" s="1"/>
  <c r="G45" i="10"/>
  <c r="I45" i="10" s="1"/>
  <c r="F45" i="10"/>
  <c r="E45" i="10"/>
  <c r="H44" i="10"/>
  <c r="J44" i="10" s="1"/>
  <c r="G44" i="10"/>
  <c r="I44" i="10" s="1"/>
  <c r="F44" i="10"/>
  <c r="E44" i="10"/>
  <c r="H43" i="10"/>
  <c r="J43" i="10" s="1"/>
  <c r="G43" i="10"/>
  <c r="I43" i="10" s="1"/>
  <c r="F43" i="10"/>
  <c r="E43" i="10"/>
  <c r="H42" i="10"/>
  <c r="J42" i="10" s="1"/>
  <c r="G42" i="10"/>
  <c r="I42" i="10" s="1"/>
  <c r="F42" i="10"/>
  <c r="E42" i="10"/>
  <c r="H41" i="10"/>
  <c r="J41" i="10" s="1"/>
  <c r="G41" i="10"/>
  <c r="I41" i="10" s="1"/>
  <c r="F41" i="10"/>
  <c r="E41" i="10"/>
  <c r="H40" i="10"/>
  <c r="J40" i="10" s="1"/>
  <c r="G40" i="10"/>
  <c r="I40" i="10" s="1"/>
  <c r="F40" i="10"/>
  <c r="E40" i="10"/>
  <c r="H39" i="10"/>
  <c r="J39" i="10" s="1"/>
  <c r="G39" i="10"/>
  <c r="I39" i="10" s="1"/>
  <c r="F39" i="10"/>
  <c r="E39" i="10"/>
  <c r="H38" i="10"/>
  <c r="J38" i="10" s="1"/>
  <c r="G38" i="10"/>
  <c r="I38" i="10" s="1"/>
  <c r="F38" i="10"/>
  <c r="E38" i="10"/>
  <c r="H37" i="10"/>
  <c r="J37" i="10" s="1"/>
  <c r="G37" i="10"/>
  <c r="I37" i="10" s="1"/>
  <c r="F37" i="10"/>
  <c r="E37" i="10"/>
  <c r="J36" i="10"/>
  <c r="I36" i="10"/>
  <c r="H36" i="10"/>
  <c r="G36" i="10"/>
  <c r="F36" i="10"/>
  <c r="E36" i="10"/>
  <c r="H35" i="10"/>
  <c r="J35" i="10" s="1"/>
  <c r="G35" i="10"/>
  <c r="I35" i="10" s="1"/>
  <c r="F35" i="10"/>
  <c r="E35" i="10"/>
  <c r="H34" i="10"/>
  <c r="J34" i="10" s="1"/>
  <c r="G34" i="10"/>
  <c r="I34" i="10" s="1"/>
  <c r="F34" i="10"/>
  <c r="E34" i="10"/>
  <c r="H33" i="10"/>
  <c r="J33" i="10" s="1"/>
  <c r="G33" i="10"/>
  <c r="I33" i="10" s="1"/>
  <c r="F33" i="10"/>
  <c r="E33" i="10"/>
  <c r="H32" i="10"/>
  <c r="J32" i="10" s="1"/>
  <c r="G32" i="10"/>
  <c r="I32" i="10" s="1"/>
  <c r="F32" i="10"/>
  <c r="E32" i="10"/>
  <c r="H31" i="10"/>
  <c r="J31" i="10" s="1"/>
  <c r="G31" i="10"/>
  <c r="I31" i="10" s="1"/>
  <c r="F31" i="10"/>
  <c r="E31" i="10"/>
  <c r="H29" i="10"/>
  <c r="J29" i="10" s="1"/>
  <c r="G29" i="10"/>
  <c r="I29" i="10" s="1"/>
  <c r="F29" i="10"/>
  <c r="E29" i="10"/>
  <c r="H28" i="10"/>
  <c r="J28" i="10" s="1"/>
  <c r="G28" i="10"/>
  <c r="I28" i="10" s="1"/>
  <c r="F28" i="10"/>
  <c r="E28" i="10"/>
  <c r="H27" i="10"/>
  <c r="J27" i="10" s="1"/>
  <c r="G27" i="10"/>
  <c r="I27" i="10" s="1"/>
  <c r="F27" i="10"/>
  <c r="E27" i="10"/>
  <c r="J26" i="10"/>
  <c r="I26" i="10"/>
  <c r="H26" i="10"/>
  <c r="G26" i="10"/>
  <c r="F26" i="10"/>
  <c r="E26" i="10"/>
  <c r="H25" i="10"/>
  <c r="J25" i="10" s="1"/>
  <c r="G25" i="10"/>
  <c r="I25" i="10" s="1"/>
  <c r="F25" i="10"/>
  <c r="E25" i="10"/>
  <c r="H24" i="10"/>
  <c r="J24" i="10" s="1"/>
  <c r="G24" i="10"/>
  <c r="I24" i="10" s="1"/>
  <c r="F24" i="10"/>
  <c r="E24" i="10"/>
  <c r="H23" i="10"/>
  <c r="J23" i="10" s="1"/>
  <c r="G23" i="10"/>
  <c r="I23" i="10" s="1"/>
  <c r="F23" i="10"/>
  <c r="E23" i="10"/>
  <c r="H22" i="10"/>
  <c r="J22" i="10" s="1"/>
  <c r="G22" i="10"/>
  <c r="I22" i="10" s="1"/>
  <c r="F22" i="10"/>
  <c r="E22" i="10"/>
  <c r="H21" i="10"/>
  <c r="J21" i="10" s="1"/>
  <c r="G21" i="10"/>
  <c r="I21" i="10" s="1"/>
  <c r="F21" i="10"/>
  <c r="E21" i="10"/>
  <c r="H20" i="10"/>
  <c r="J20" i="10" s="1"/>
  <c r="G20" i="10"/>
  <c r="I20" i="10" s="1"/>
  <c r="F20" i="10"/>
  <c r="E20" i="10"/>
  <c r="H19" i="10"/>
  <c r="J19" i="10" s="1"/>
  <c r="G19" i="10"/>
  <c r="I19" i="10" s="1"/>
  <c r="F19" i="10"/>
  <c r="E19" i="10"/>
  <c r="H18" i="10"/>
  <c r="J18" i="10" s="1"/>
  <c r="G18" i="10"/>
  <c r="I18" i="10" s="1"/>
  <c r="F18" i="10"/>
  <c r="E18" i="10"/>
  <c r="H17" i="10"/>
  <c r="J17" i="10" s="1"/>
  <c r="G17" i="10"/>
  <c r="I17" i="10" s="1"/>
  <c r="F17" i="10"/>
  <c r="E17" i="10"/>
  <c r="H16" i="10"/>
  <c r="J16" i="10" s="1"/>
  <c r="G16" i="10"/>
  <c r="I16" i="10" s="1"/>
  <c r="F16" i="10"/>
  <c r="E16" i="10"/>
  <c r="H15" i="10"/>
  <c r="J15" i="10" s="1"/>
  <c r="G15" i="10"/>
  <c r="I15" i="10" s="1"/>
  <c r="F15" i="10"/>
  <c r="E15" i="10"/>
  <c r="H14" i="10"/>
  <c r="J14" i="10" s="1"/>
  <c r="G14" i="10"/>
  <c r="I14" i="10" s="1"/>
  <c r="F14" i="10"/>
  <c r="E14" i="10"/>
  <c r="H13" i="10"/>
  <c r="J13" i="10" s="1"/>
  <c r="G13" i="10"/>
  <c r="I13" i="10" s="1"/>
  <c r="F13" i="10"/>
  <c r="E13" i="10"/>
  <c r="H12" i="10"/>
  <c r="J12" i="10" s="1"/>
  <c r="G12" i="10"/>
  <c r="I12" i="10" s="1"/>
  <c r="F12" i="10"/>
  <c r="E12" i="10"/>
  <c r="H11" i="10"/>
  <c r="J11" i="10" s="1"/>
  <c r="G11" i="10"/>
  <c r="I11" i="10" s="1"/>
  <c r="F11" i="10"/>
  <c r="E11" i="10"/>
  <c r="J10" i="10"/>
  <c r="I10" i="10"/>
  <c r="H10" i="10"/>
  <c r="G10" i="10"/>
  <c r="F10" i="10"/>
  <c r="E10" i="10"/>
  <c r="H9" i="10"/>
  <c r="J9" i="10" s="1"/>
  <c r="G9" i="10"/>
  <c r="I9" i="10" s="1"/>
  <c r="F9" i="10"/>
  <c r="E9" i="10"/>
  <c r="G8" i="10"/>
  <c r="I8" i="10" s="1"/>
  <c r="F8" i="10"/>
  <c r="E8" i="10"/>
  <c r="E7" i="10"/>
  <c r="F80" i="8" l="1"/>
  <c r="E80" i="8"/>
  <c r="E79" i="8"/>
  <c r="E77" i="8"/>
  <c r="E76" i="8"/>
  <c r="E72" i="8"/>
  <c r="F79" i="8"/>
  <c r="F77" i="8"/>
  <c r="F76" i="8"/>
  <c r="F72" i="8"/>
  <c r="F71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E18" i="8"/>
  <c r="E32" i="8"/>
  <c r="J78" i="8"/>
  <c r="I78" i="8"/>
  <c r="E71" i="8"/>
  <c r="J70" i="8"/>
  <c r="I70" i="8"/>
  <c r="H69" i="8"/>
  <c r="J69" i="8" s="1"/>
  <c r="G69" i="8"/>
  <c r="I69" i="8" s="1"/>
  <c r="E69" i="8"/>
  <c r="H68" i="8"/>
  <c r="J68" i="8" s="1"/>
  <c r="G68" i="8"/>
  <c r="I68" i="8" s="1"/>
  <c r="E68" i="8"/>
  <c r="H67" i="8"/>
  <c r="J67" i="8" s="1"/>
  <c r="G67" i="8"/>
  <c r="I67" i="8" s="1"/>
  <c r="E67" i="8"/>
  <c r="H66" i="8"/>
  <c r="J66" i="8" s="1"/>
  <c r="G66" i="8"/>
  <c r="I66" i="8" s="1"/>
  <c r="E66" i="8"/>
  <c r="H65" i="8"/>
  <c r="J65" i="8" s="1"/>
  <c r="G65" i="8"/>
  <c r="I65" i="8" s="1"/>
  <c r="E65" i="8"/>
  <c r="H64" i="8"/>
  <c r="J64" i="8" s="1"/>
  <c r="G64" i="8"/>
  <c r="I64" i="8" s="1"/>
  <c r="E64" i="8"/>
  <c r="H63" i="8"/>
  <c r="J63" i="8" s="1"/>
  <c r="G63" i="8"/>
  <c r="I63" i="8" s="1"/>
  <c r="E63" i="8"/>
  <c r="H62" i="8"/>
  <c r="J62" i="8" s="1"/>
  <c r="G62" i="8"/>
  <c r="I62" i="8" s="1"/>
  <c r="E62" i="8"/>
  <c r="J61" i="8"/>
  <c r="H61" i="8"/>
  <c r="G61" i="8"/>
  <c r="I61" i="8" s="1"/>
  <c r="E61" i="8"/>
  <c r="H60" i="8"/>
  <c r="J60" i="8" s="1"/>
  <c r="G60" i="8"/>
  <c r="I60" i="8" s="1"/>
  <c r="E60" i="8"/>
  <c r="J59" i="8"/>
  <c r="I59" i="8"/>
  <c r="H59" i="8"/>
  <c r="G59" i="8"/>
  <c r="E59" i="8"/>
  <c r="H58" i="8"/>
  <c r="J58" i="8" s="1"/>
  <c r="G58" i="8"/>
  <c r="I58" i="8" s="1"/>
  <c r="E58" i="8"/>
  <c r="H57" i="8"/>
  <c r="J57" i="8" s="1"/>
  <c r="G57" i="8"/>
  <c r="I57" i="8" s="1"/>
  <c r="E57" i="8"/>
  <c r="H56" i="8"/>
  <c r="J56" i="8" s="1"/>
  <c r="G56" i="8"/>
  <c r="I56" i="8" s="1"/>
  <c r="E56" i="8"/>
  <c r="H55" i="8"/>
  <c r="J55" i="8" s="1"/>
  <c r="G55" i="8"/>
  <c r="I55" i="8" s="1"/>
  <c r="E55" i="8"/>
  <c r="H54" i="8"/>
  <c r="J54" i="8" s="1"/>
  <c r="G54" i="8"/>
  <c r="I54" i="8" s="1"/>
  <c r="E54" i="8"/>
  <c r="H53" i="8"/>
  <c r="J53" i="8" s="1"/>
  <c r="G53" i="8"/>
  <c r="I53" i="8" s="1"/>
  <c r="E53" i="8"/>
  <c r="H52" i="8"/>
  <c r="J52" i="8" s="1"/>
  <c r="G52" i="8"/>
  <c r="I52" i="8" s="1"/>
  <c r="E52" i="8"/>
  <c r="H51" i="8"/>
  <c r="J51" i="8" s="1"/>
  <c r="G51" i="8"/>
  <c r="I51" i="8" s="1"/>
  <c r="E51" i="8"/>
  <c r="H50" i="8"/>
  <c r="J50" i="8" s="1"/>
  <c r="G50" i="8"/>
  <c r="I50" i="8" s="1"/>
  <c r="E50" i="8"/>
  <c r="H49" i="8"/>
  <c r="J49" i="8" s="1"/>
  <c r="G49" i="8"/>
  <c r="I49" i="8" s="1"/>
  <c r="E49" i="8"/>
  <c r="H48" i="8"/>
  <c r="J48" i="8" s="1"/>
  <c r="G48" i="8"/>
  <c r="I48" i="8" s="1"/>
  <c r="E48" i="8"/>
  <c r="H47" i="8"/>
  <c r="J47" i="8" s="1"/>
  <c r="G47" i="8"/>
  <c r="I47" i="8" s="1"/>
  <c r="E47" i="8"/>
  <c r="H46" i="8"/>
  <c r="J46" i="8" s="1"/>
  <c r="G46" i="8"/>
  <c r="I46" i="8" s="1"/>
  <c r="E46" i="8"/>
  <c r="H45" i="8"/>
  <c r="J45" i="8" s="1"/>
  <c r="G45" i="8"/>
  <c r="I45" i="8" s="1"/>
  <c r="E45" i="8"/>
  <c r="H44" i="8"/>
  <c r="J44" i="8" s="1"/>
  <c r="G44" i="8"/>
  <c r="I44" i="8" s="1"/>
  <c r="E44" i="8"/>
  <c r="H43" i="8"/>
  <c r="J43" i="8" s="1"/>
  <c r="G43" i="8"/>
  <c r="I43" i="8" s="1"/>
  <c r="E43" i="8"/>
  <c r="H42" i="8"/>
  <c r="J42" i="8" s="1"/>
  <c r="G42" i="8"/>
  <c r="I42" i="8" s="1"/>
  <c r="E42" i="8"/>
  <c r="H41" i="8"/>
  <c r="J41" i="8" s="1"/>
  <c r="G41" i="8"/>
  <c r="I41" i="8" s="1"/>
  <c r="E41" i="8"/>
  <c r="H40" i="8"/>
  <c r="J40" i="8" s="1"/>
  <c r="G40" i="8"/>
  <c r="I40" i="8" s="1"/>
  <c r="E40" i="8"/>
  <c r="H39" i="8"/>
  <c r="J39" i="8" s="1"/>
  <c r="G39" i="8"/>
  <c r="I39" i="8" s="1"/>
  <c r="E39" i="8"/>
  <c r="H38" i="8"/>
  <c r="J38" i="8" s="1"/>
  <c r="G38" i="8"/>
  <c r="I38" i="8" s="1"/>
  <c r="E38" i="8"/>
  <c r="I37" i="8"/>
  <c r="H37" i="8"/>
  <c r="J37" i="8" s="1"/>
  <c r="G37" i="8"/>
  <c r="E37" i="8"/>
  <c r="H36" i="8"/>
  <c r="J36" i="8" s="1"/>
  <c r="G36" i="8"/>
  <c r="I36" i="8" s="1"/>
  <c r="E36" i="8"/>
  <c r="I35" i="8"/>
  <c r="H35" i="8"/>
  <c r="J35" i="8" s="1"/>
  <c r="G35" i="8"/>
  <c r="E35" i="8"/>
  <c r="H34" i="8"/>
  <c r="J34" i="8" s="1"/>
  <c r="G34" i="8"/>
  <c r="I34" i="8" s="1"/>
  <c r="E34" i="8"/>
  <c r="H33" i="8"/>
  <c r="J33" i="8" s="1"/>
  <c r="G33" i="8"/>
  <c r="I33" i="8" s="1"/>
  <c r="E33" i="8"/>
  <c r="H32" i="8"/>
  <c r="J32" i="8" s="1"/>
  <c r="G32" i="8"/>
  <c r="I32" i="8" s="1"/>
  <c r="H31" i="8"/>
  <c r="J31" i="8" s="1"/>
  <c r="G31" i="8"/>
  <c r="I31" i="8" s="1"/>
  <c r="E31" i="8"/>
  <c r="H30" i="8"/>
  <c r="J30" i="8" s="1"/>
  <c r="G30" i="8"/>
  <c r="I30" i="8" s="1"/>
  <c r="E30" i="8"/>
  <c r="H29" i="8"/>
  <c r="J29" i="8" s="1"/>
  <c r="G29" i="8"/>
  <c r="I29" i="8" s="1"/>
  <c r="E29" i="8"/>
  <c r="H28" i="8"/>
  <c r="J28" i="8" s="1"/>
  <c r="G28" i="8"/>
  <c r="I28" i="8" s="1"/>
  <c r="E28" i="8"/>
  <c r="J27" i="8"/>
  <c r="H27" i="8"/>
  <c r="G27" i="8"/>
  <c r="I27" i="8" s="1"/>
  <c r="E27" i="8"/>
  <c r="H26" i="8"/>
  <c r="J26" i="8" s="1"/>
  <c r="G26" i="8"/>
  <c r="I26" i="8" s="1"/>
  <c r="E26" i="8"/>
  <c r="J25" i="8"/>
  <c r="I25" i="8"/>
  <c r="H25" i="8"/>
  <c r="G25" i="8"/>
  <c r="E25" i="8"/>
  <c r="H24" i="8"/>
  <c r="J24" i="8" s="1"/>
  <c r="G24" i="8"/>
  <c r="I24" i="8" s="1"/>
  <c r="E24" i="8"/>
  <c r="H23" i="8"/>
  <c r="J23" i="8" s="1"/>
  <c r="G23" i="8"/>
  <c r="I23" i="8" s="1"/>
  <c r="E23" i="8"/>
  <c r="H22" i="8"/>
  <c r="J22" i="8" s="1"/>
  <c r="G22" i="8"/>
  <c r="I22" i="8" s="1"/>
  <c r="E22" i="8"/>
  <c r="H21" i="8"/>
  <c r="J21" i="8" s="1"/>
  <c r="G21" i="8"/>
  <c r="I21" i="8" s="1"/>
  <c r="E21" i="8"/>
  <c r="H20" i="8"/>
  <c r="J20" i="8" s="1"/>
  <c r="G20" i="8"/>
  <c r="I20" i="8" s="1"/>
  <c r="E20" i="8"/>
  <c r="G19" i="8"/>
  <c r="I19" i="8" s="1"/>
  <c r="E19" i="8"/>
  <c r="G18" i="8"/>
  <c r="I18" i="8" s="1"/>
  <c r="G17" i="8"/>
  <c r="I17" i="8" s="1"/>
  <c r="E17" i="8"/>
  <c r="G16" i="8"/>
  <c r="I16" i="8" s="1"/>
  <c r="E16" i="8"/>
  <c r="G15" i="8"/>
  <c r="I15" i="8" s="1"/>
  <c r="E15" i="8"/>
  <c r="G14" i="8"/>
  <c r="I14" i="8" s="1"/>
  <c r="E14" i="8"/>
  <c r="G13" i="8"/>
  <c r="I13" i="8" s="1"/>
  <c r="E13" i="8"/>
  <c r="G12" i="8"/>
  <c r="I12" i="8" s="1"/>
  <c r="E12" i="8"/>
  <c r="G11" i="8"/>
  <c r="I11" i="8" s="1"/>
  <c r="E11" i="8"/>
  <c r="I10" i="8"/>
  <c r="G10" i="8"/>
  <c r="E10" i="8"/>
  <c r="G9" i="8"/>
  <c r="I9" i="8" s="1"/>
  <c r="E9" i="8"/>
  <c r="G8" i="8"/>
  <c r="I8" i="8" s="1"/>
  <c r="E8" i="8"/>
  <c r="E7" i="8"/>
  <c r="E6" i="8"/>
  <c r="F80" i="7"/>
  <c r="E80" i="7"/>
  <c r="F79" i="7"/>
  <c r="E79" i="7"/>
  <c r="F77" i="7"/>
  <c r="E77" i="7"/>
  <c r="F76" i="7"/>
  <c r="E76" i="7"/>
  <c r="F72" i="7"/>
  <c r="E72" i="7"/>
  <c r="F71" i="7"/>
  <c r="E71" i="7"/>
  <c r="H70" i="7"/>
  <c r="J70" i="7" s="1"/>
  <c r="H69" i="7"/>
  <c r="J69" i="7" s="1"/>
  <c r="G69" i="7"/>
  <c r="I69" i="7" s="1"/>
  <c r="F69" i="7"/>
  <c r="E69" i="7"/>
  <c r="H68" i="7"/>
  <c r="J68" i="7" s="1"/>
  <c r="G68" i="7"/>
  <c r="I68" i="7" s="1"/>
  <c r="F68" i="7"/>
  <c r="E68" i="7"/>
  <c r="H67" i="7"/>
  <c r="J67" i="7" s="1"/>
  <c r="G67" i="7"/>
  <c r="I67" i="7" s="1"/>
  <c r="F67" i="7"/>
  <c r="E67" i="7"/>
  <c r="H66" i="7"/>
  <c r="J66" i="7" s="1"/>
  <c r="G66" i="7"/>
  <c r="I66" i="7" s="1"/>
  <c r="F66" i="7"/>
  <c r="E66" i="7"/>
  <c r="H65" i="7"/>
  <c r="J65" i="7" s="1"/>
  <c r="G65" i="7"/>
  <c r="I65" i="7" s="1"/>
  <c r="F65" i="7"/>
  <c r="E65" i="7"/>
  <c r="H64" i="7"/>
  <c r="J64" i="7" s="1"/>
  <c r="G64" i="7"/>
  <c r="I64" i="7" s="1"/>
  <c r="F64" i="7"/>
  <c r="E64" i="7"/>
  <c r="H63" i="7"/>
  <c r="J63" i="7" s="1"/>
  <c r="G63" i="7"/>
  <c r="I63" i="7" s="1"/>
  <c r="F63" i="7"/>
  <c r="E63" i="7"/>
  <c r="H62" i="7"/>
  <c r="J62" i="7" s="1"/>
  <c r="G62" i="7"/>
  <c r="I62" i="7" s="1"/>
  <c r="F62" i="7"/>
  <c r="E62" i="7"/>
  <c r="H61" i="7"/>
  <c r="J61" i="7" s="1"/>
  <c r="G61" i="7"/>
  <c r="I61" i="7" s="1"/>
  <c r="F61" i="7"/>
  <c r="E61" i="7"/>
  <c r="H60" i="7"/>
  <c r="J60" i="7" s="1"/>
  <c r="G60" i="7"/>
  <c r="I60" i="7" s="1"/>
  <c r="F60" i="7"/>
  <c r="E60" i="7"/>
  <c r="H59" i="7"/>
  <c r="J59" i="7" s="1"/>
  <c r="G59" i="7"/>
  <c r="I59" i="7" s="1"/>
  <c r="F59" i="7"/>
  <c r="E59" i="7"/>
  <c r="H58" i="7"/>
  <c r="J58" i="7" s="1"/>
  <c r="G58" i="7"/>
  <c r="I58" i="7" s="1"/>
  <c r="F58" i="7"/>
  <c r="E58" i="7"/>
  <c r="H57" i="7"/>
  <c r="J57" i="7" s="1"/>
  <c r="G57" i="7"/>
  <c r="I57" i="7" s="1"/>
  <c r="F57" i="7"/>
  <c r="E57" i="7"/>
  <c r="H56" i="7"/>
  <c r="J56" i="7" s="1"/>
  <c r="G56" i="7"/>
  <c r="I56" i="7" s="1"/>
  <c r="F56" i="7"/>
  <c r="E56" i="7"/>
  <c r="H55" i="7"/>
  <c r="J55" i="7" s="1"/>
  <c r="G55" i="7"/>
  <c r="I55" i="7" s="1"/>
  <c r="F55" i="7"/>
  <c r="E55" i="7"/>
  <c r="H54" i="7"/>
  <c r="J54" i="7" s="1"/>
  <c r="G54" i="7"/>
  <c r="I54" i="7" s="1"/>
  <c r="F54" i="7"/>
  <c r="E54" i="7"/>
  <c r="I53" i="7"/>
  <c r="H53" i="7"/>
  <c r="J53" i="7" s="1"/>
  <c r="G53" i="7"/>
  <c r="F53" i="7"/>
  <c r="E53" i="7"/>
  <c r="I52" i="7"/>
  <c r="H52" i="7"/>
  <c r="J52" i="7" s="1"/>
  <c r="G52" i="7"/>
  <c r="F52" i="7"/>
  <c r="E52" i="7"/>
  <c r="H51" i="7"/>
  <c r="J51" i="7" s="1"/>
  <c r="G51" i="7"/>
  <c r="I51" i="7" s="1"/>
  <c r="F51" i="7"/>
  <c r="E51" i="7"/>
  <c r="H50" i="7"/>
  <c r="J50" i="7" s="1"/>
  <c r="G50" i="7"/>
  <c r="I50" i="7" s="1"/>
  <c r="F50" i="7"/>
  <c r="E50" i="7"/>
  <c r="H49" i="7"/>
  <c r="J49" i="7" s="1"/>
  <c r="G49" i="7"/>
  <c r="I49" i="7" s="1"/>
  <c r="F49" i="7"/>
  <c r="E49" i="7"/>
  <c r="J48" i="7"/>
  <c r="H48" i="7"/>
  <c r="G48" i="7"/>
  <c r="I48" i="7" s="1"/>
  <c r="F48" i="7"/>
  <c r="E48" i="7"/>
  <c r="H47" i="7"/>
  <c r="J47" i="7" s="1"/>
  <c r="G47" i="7"/>
  <c r="I47" i="7" s="1"/>
  <c r="F47" i="7"/>
  <c r="E47" i="7"/>
  <c r="H46" i="7"/>
  <c r="J46" i="7" s="1"/>
  <c r="G46" i="7"/>
  <c r="I46" i="7" s="1"/>
  <c r="F46" i="7"/>
  <c r="E46" i="7"/>
  <c r="H45" i="7"/>
  <c r="J45" i="7" s="1"/>
  <c r="G45" i="7"/>
  <c r="I45" i="7" s="1"/>
  <c r="F45" i="7"/>
  <c r="E45" i="7"/>
  <c r="H44" i="7"/>
  <c r="J44" i="7" s="1"/>
  <c r="G44" i="7"/>
  <c r="I44" i="7" s="1"/>
  <c r="F44" i="7"/>
  <c r="E44" i="7"/>
  <c r="H43" i="7"/>
  <c r="J43" i="7" s="1"/>
  <c r="G43" i="7"/>
  <c r="I43" i="7" s="1"/>
  <c r="F43" i="7"/>
  <c r="E43" i="7"/>
  <c r="H42" i="7"/>
  <c r="J42" i="7" s="1"/>
  <c r="G42" i="7"/>
  <c r="I42" i="7" s="1"/>
  <c r="F42" i="7"/>
  <c r="E42" i="7"/>
  <c r="H41" i="7"/>
  <c r="J41" i="7" s="1"/>
  <c r="G41" i="7"/>
  <c r="I41" i="7" s="1"/>
  <c r="F41" i="7"/>
  <c r="E41" i="7"/>
  <c r="H40" i="7"/>
  <c r="J40" i="7" s="1"/>
  <c r="G40" i="7"/>
  <c r="I40" i="7" s="1"/>
  <c r="F40" i="7"/>
  <c r="E40" i="7"/>
  <c r="H39" i="7"/>
  <c r="J39" i="7" s="1"/>
  <c r="G39" i="7"/>
  <c r="I39" i="7" s="1"/>
  <c r="F39" i="7"/>
  <c r="E39" i="7"/>
  <c r="H38" i="7"/>
  <c r="J38" i="7" s="1"/>
  <c r="G38" i="7"/>
  <c r="I38" i="7" s="1"/>
  <c r="F38" i="7"/>
  <c r="E38" i="7"/>
  <c r="H37" i="7"/>
  <c r="J37" i="7" s="1"/>
  <c r="G37" i="7"/>
  <c r="I37" i="7" s="1"/>
  <c r="F37" i="7"/>
  <c r="E37" i="7"/>
  <c r="H36" i="7"/>
  <c r="J36" i="7" s="1"/>
  <c r="G36" i="7"/>
  <c r="I36" i="7" s="1"/>
  <c r="F36" i="7"/>
  <c r="E36" i="7"/>
  <c r="H35" i="7"/>
  <c r="J35" i="7" s="1"/>
  <c r="G35" i="7"/>
  <c r="I35" i="7" s="1"/>
  <c r="F35" i="7"/>
  <c r="E35" i="7"/>
  <c r="H34" i="7"/>
  <c r="J34" i="7" s="1"/>
  <c r="G34" i="7"/>
  <c r="I34" i="7" s="1"/>
  <c r="F34" i="7"/>
  <c r="E34" i="7"/>
  <c r="H33" i="7"/>
  <c r="J33" i="7" s="1"/>
  <c r="G33" i="7"/>
  <c r="I33" i="7" s="1"/>
  <c r="F33" i="7"/>
  <c r="E33" i="7"/>
  <c r="H32" i="7"/>
  <c r="J32" i="7" s="1"/>
  <c r="G32" i="7"/>
  <c r="I32" i="7" s="1"/>
  <c r="F32" i="7"/>
  <c r="E32" i="7"/>
  <c r="H31" i="7"/>
  <c r="J31" i="7" s="1"/>
  <c r="G31" i="7"/>
  <c r="I31" i="7" s="1"/>
  <c r="F31" i="7"/>
  <c r="E31" i="7"/>
  <c r="H29" i="7"/>
  <c r="J29" i="7" s="1"/>
  <c r="G29" i="7"/>
  <c r="I29" i="7" s="1"/>
  <c r="F29" i="7"/>
  <c r="E29" i="7"/>
  <c r="H28" i="7"/>
  <c r="J28" i="7" s="1"/>
  <c r="G28" i="7"/>
  <c r="I28" i="7" s="1"/>
  <c r="F28" i="7"/>
  <c r="E28" i="7"/>
  <c r="H27" i="7"/>
  <c r="J27" i="7" s="1"/>
  <c r="G27" i="7"/>
  <c r="I27" i="7" s="1"/>
  <c r="F27" i="7"/>
  <c r="E27" i="7"/>
  <c r="H26" i="7"/>
  <c r="J26" i="7" s="1"/>
  <c r="G26" i="7"/>
  <c r="I26" i="7" s="1"/>
  <c r="F26" i="7"/>
  <c r="E26" i="7"/>
  <c r="H25" i="7"/>
  <c r="J25" i="7" s="1"/>
  <c r="G25" i="7"/>
  <c r="I25" i="7" s="1"/>
  <c r="F25" i="7"/>
  <c r="E25" i="7"/>
  <c r="H24" i="7"/>
  <c r="J24" i="7" s="1"/>
  <c r="G24" i="7"/>
  <c r="I24" i="7" s="1"/>
  <c r="F24" i="7"/>
  <c r="E24" i="7"/>
  <c r="H23" i="7"/>
  <c r="J23" i="7" s="1"/>
  <c r="G23" i="7"/>
  <c r="I23" i="7" s="1"/>
  <c r="F23" i="7"/>
  <c r="E23" i="7"/>
  <c r="H22" i="7"/>
  <c r="J22" i="7" s="1"/>
  <c r="G22" i="7"/>
  <c r="I22" i="7" s="1"/>
  <c r="F22" i="7"/>
  <c r="E22" i="7"/>
  <c r="H21" i="7"/>
  <c r="J21" i="7" s="1"/>
  <c r="G21" i="7"/>
  <c r="I21" i="7" s="1"/>
  <c r="F21" i="7"/>
  <c r="E21" i="7"/>
  <c r="H20" i="7"/>
  <c r="J20" i="7" s="1"/>
  <c r="G20" i="7"/>
  <c r="I20" i="7" s="1"/>
  <c r="F20" i="7"/>
  <c r="E20" i="7"/>
  <c r="H19" i="7"/>
  <c r="J19" i="7" s="1"/>
  <c r="G19" i="7"/>
  <c r="I19" i="7" s="1"/>
  <c r="F19" i="7"/>
  <c r="E19" i="7"/>
  <c r="H18" i="7"/>
  <c r="J18" i="7" s="1"/>
  <c r="G18" i="7"/>
  <c r="I18" i="7" s="1"/>
  <c r="F18" i="7"/>
  <c r="E18" i="7"/>
  <c r="H17" i="7"/>
  <c r="J17" i="7" s="1"/>
  <c r="G17" i="7"/>
  <c r="I17" i="7" s="1"/>
  <c r="F17" i="7"/>
  <c r="E17" i="7"/>
  <c r="H16" i="7"/>
  <c r="J16" i="7" s="1"/>
  <c r="G16" i="7"/>
  <c r="I16" i="7" s="1"/>
  <c r="F16" i="7"/>
  <c r="E16" i="7"/>
  <c r="H15" i="7"/>
  <c r="J15" i="7" s="1"/>
  <c r="G15" i="7"/>
  <c r="I15" i="7" s="1"/>
  <c r="F15" i="7"/>
  <c r="E15" i="7"/>
  <c r="H14" i="7"/>
  <c r="J14" i="7" s="1"/>
  <c r="G14" i="7"/>
  <c r="I14" i="7" s="1"/>
  <c r="F14" i="7"/>
  <c r="E14" i="7"/>
  <c r="H13" i="7"/>
  <c r="J13" i="7" s="1"/>
  <c r="G13" i="7"/>
  <c r="I13" i="7" s="1"/>
  <c r="F13" i="7"/>
  <c r="E13" i="7"/>
  <c r="I12" i="7"/>
  <c r="H12" i="7"/>
  <c r="J12" i="7" s="1"/>
  <c r="G12" i="7"/>
  <c r="F12" i="7"/>
  <c r="E12" i="7"/>
  <c r="H11" i="7"/>
  <c r="J11" i="7" s="1"/>
  <c r="G11" i="7"/>
  <c r="I11" i="7" s="1"/>
  <c r="F11" i="7"/>
  <c r="E11" i="7"/>
  <c r="H10" i="7"/>
  <c r="J10" i="7" s="1"/>
  <c r="G10" i="7"/>
  <c r="I10" i="7" s="1"/>
  <c r="F10" i="7"/>
  <c r="E10" i="7"/>
  <c r="H9" i="7"/>
  <c r="J9" i="7" s="1"/>
  <c r="G9" i="7"/>
  <c r="I9" i="7" s="1"/>
  <c r="F9" i="7"/>
  <c r="E9" i="7"/>
  <c r="I8" i="7"/>
  <c r="H8" i="7"/>
  <c r="J8" i="7" s="1"/>
  <c r="G8" i="7"/>
  <c r="F8" i="7"/>
  <c r="E8" i="7"/>
  <c r="F7" i="7"/>
  <c r="E7" i="7"/>
  <c r="F6" i="7"/>
  <c r="E6" i="7"/>
  <c r="F80" i="5"/>
  <c r="E80" i="5"/>
  <c r="F79" i="5"/>
  <c r="E79" i="5"/>
  <c r="F77" i="5"/>
  <c r="E77" i="5"/>
  <c r="F76" i="5"/>
  <c r="E76" i="5"/>
  <c r="F72" i="5"/>
  <c r="E72" i="5"/>
  <c r="F71" i="5"/>
  <c r="E71" i="5"/>
  <c r="H70" i="5"/>
  <c r="J70" i="5" s="1"/>
  <c r="G70" i="5"/>
  <c r="I70" i="5" s="1"/>
  <c r="F70" i="5"/>
  <c r="E70" i="5"/>
  <c r="H69" i="5"/>
  <c r="J69" i="5" s="1"/>
  <c r="G69" i="5"/>
  <c r="I69" i="5" s="1"/>
  <c r="F69" i="5"/>
  <c r="E69" i="5"/>
  <c r="H68" i="5"/>
  <c r="J68" i="5" s="1"/>
  <c r="G68" i="5"/>
  <c r="I68" i="5" s="1"/>
  <c r="F68" i="5"/>
  <c r="E68" i="5"/>
  <c r="H67" i="5"/>
  <c r="J67" i="5" s="1"/>
  <c r="G67" i="5"/>
  <c r="I67" i="5" s="1"/>
  <c r="F67" i="5"/>
  <c r="E67" i="5"/>
  <c r="H66" i="5"/>
  <c r="J66" i="5" s="1"/>
  <c r="G66" i="5"/>
  <c r="I66" i="5" s="1"/>
  <c r="F66" i="5"/>
  <c r="E66" i="5"/>
  <c r="H65" i="5"/>
  <c r="J65" i="5" s="1"/>
  <c r="G65" i="5"/>
  <c r="I65" i="5" s="1"/>
  <c r="F65" i="5"/>
  <c r="E65" i="5"/>
  <c r="H64" i="5"/>
  <c r="J64" i="5" s="1"/>
  <c r="G64" i="5"/>
  <c r="I64" i="5" s="1"/>
  <c r="F64" i="5"/>
  <c r="E64" i="5"/>
  <c r="H63" i="5"/>
  <c r="J63" i="5" s="1"/>
  <c r="G63" i="5"/>
  <c r="I63" i="5" s="1"/>
  <c r="F63" i="5"/>
  <c r="E63" i="5"/>
  <c r="H62" i="5"/>
  <c r="J62" i="5" s="1"/>
  <c r="G62" i="5"/>
  <c r="I62" i="5" s="1"/>
  <c r="F62" i="5"/>
  <c r="E62" i="5"/>
  <c r="H61" i="5"/>
  <c r="J61" i="5" s="1"/>
  <c r="G61" i="5"/>
  <c r="I61" i="5" s="1"/>
  <c r="F61" i="5"/>
  <c r="E61" i="5"/>
  <c r="H60" i="5"/>
  <c r="J60" i="5" s="1"/>
  <c r="G60" i="5"/>
  <c r="I60" i="5" s="1"/>
  <c r="F60" i="5"/>
  <c r="E60" i="5"/>
  <c r="H59" i="5"/>
  <c r="J59" i="5" s="1"/>
  <c r="G59" i="5"/>
  <c r="I59" i="5" s="1"/>
  <c r="F59" i="5"/>
  <c r="E59" i="5"/>
  <c r="H58" i="5"/>
  <c r="J58" i="5" s="1"/>
  <c r="G58" i="5"/>
  <c r="I58" i="5" s="1"/>
  <c r="F58" i="5"/>
  <c r="E58" i="5"/>
  <c r="H57" i="5"/>
  <c r="J57" i="5" s="1"/>
  <c r="G57" i="5"/>
  <c r="I57" i="5" s="1"/>
  <c r="F57" i="5"/>
  <c r="E57" i="5"/>
  <c r="H56" i="5"/>
  <c r="J56" i="5" s="1"/>
  <c r="G56" i="5"/>
  <c r="I56" i="5" s="1"/>
  <c r="F56" i="5"/>
  <c r="E56" i="5"/>
  <c r="H55" i="5"/>
  <c r="J55" i="5" s="1"/>
  <c r="G55" i="5"/>
  <c r="I55" i="5" s="1"/>
  <c r="F55" i="5"/>
  <c r="E55" i="5"/>
  <c r="H54" i="5"/>
  <c r="J54" i="5" s="1"/>
  <c r="G54" i="5"/>
  <c r="I54" i="5" s="1"/>
  <c r="F54" i="5"/>
  <c r="E54" i="5"/>
  <c r="H53" i="5"/>
  <c r="J53" i="5" s="1"/>
  <c r="G53" i="5"/>
  <c r="I53" i="5" s="1"/>
  <c r="F53" i="5"/>
  <c r="E53" i="5"/>
  <c r="H52" i="5"/>
  <c r="J52" i="5" s="1"/>
  <c r="G52" i="5"/>
  <c r="I52" i="5" s="1"/>
  <c r="F52" i="5"/>
  <c r="E52" i="5"/>
  <c r="H51" i="5"/>
  <c r="J51" i="5" s="1"/>
  <c r="G51" i="5"/>
  <c r="I51" i="5" s="1"/>
  <c r="F51" i="5"/>
  <c r="E51" i="5"/>
  <c r="H50" i="5"/>
  <c r="J50" i="5" s="1"/>
  <c r="G50" i="5"/>
  <c r="I50" i="5" s="1"/>
  <c r="F50" i="5"/>
  <c r="E50" i="5"/>
  <c r="H49" i="5"/>
  <c r="J49" i="5" s="1"/>
  <c r="G49" i="5"/>
  <c r="I49" i="5" s="1"/>
  <c r="F49" i="5"/>
  <c r="E49" i="5"/>
  <c r="H48" i="5"/>
  <c r="J48" i="5" s="1"/>
  <c r="G48" i="5"/>
  <c r="I48" i="5" s="1"/>
  <c r="F48" i="5"/>
  <c r="E48" i="5"/>
  <c r="J47" i="5"/>
  <c r="H47" i="5"/>
  <c r="G47" i="5"/>
  <c r="I47" i="5" s="1"/>
  <c r="F47" i="5"/>
  <c r="E47" i="5"/>
  <c r="H46" i="5"/>
  <c r="J46" i="5" s="1"/>
  <c r="G46" i="5"/>
  <c r="I46" i="5" s="1"/>
  <c r="F46" i="5"/>
  <c r="E46" i="5"/>
  <c r="H45" i="5"/>
  <c r="J45" i="5" s="1"/>
  <c r="G45" i="5"/>
  <c r="I45" i="5" s="1"/>
  <c r="F45" i="5"/>
  <c r="E45" i="5"/>
  <c r="H44" i="5"/>
  <c r="J44" i="5" s="1"/>
  <c r="G44" i="5"/>
  <c r="I44" i="5" s="1"/>
  <c r="F44" i="5"/>
  <c r="E44" i="5"/>
  <c r="H43" i="5"/>
  <c r="J43" i="5" s="1"/>
  <c r="G43" i="5"/>
  <c r="I43" i="5" s="1"/>
  <c r="F43" i="5"/>
  <c r="E43" i="5"/>
  <c r="H42" i="5"/>
  <c r="J42" i="5" s="1"/>
  <c r="G42" i="5"/>
  <c r="I42" i="5" s="1"/>
  <c r="F42" i="5"/>
  <c r="E42" i="5"/>
  <c r="H41" i="5"/>
  <c r="J41" i="5" s="1"/>
  <c r="G41" i="5"/>
  <c r="I41" i="5" s="1"/>
  <c r="F41" i="5"/>
  <c r="E41" i="5"/>
  <c r="H40" i="5"/>
  <c r="J40" i="5" s="1"/>
  <c r="G40" i="5"/>
  <c r="I40" i="5" s="1"/>
  <c r="F40" i="5"/>
  <c r="E40" i="5"/>
  <c r="H39" i="5"/>
  <c r="J39" i="5" s="1"/>
  <c r="G39" i="5"/>
  <c r="I39" i="5" s="1"/>
  <c r="F39" i="5"/>
  <c r="E39" i="5"/>
  <c r="H38" i="5"/>
  <c r="J38" i="5" s="1"/>
  <c r="G38" i="5"/>
  <c r="I38" i="5" s="1"/>
  <c r="F38" i="5"/>
  <c r="E38" i="5"/>
  <c r="H37" i="5"/>
  <c r="J37" i="5" s="1"/>
  <c r="G37" i="5"/>
  <c r="I37" i="5" s="1"/>
  <c r="F37" i="5"/>
  <c r="E37" i="5"/>
  <c r="H36" i="5"/>
  <c r="J36" i="5" s="1"/>
  <c r="G36" i="5"/>
  <c r="I36" i="5" s="1"/>
  <c r="F36" i="5"/>
  <c r="E36" i="5"/>
  <c r="H35" i="5"/>
  <c r="J35" i="5" s="1"/>
  <c r="G35" i="5"/>
  <c r="I35" i="5" s="1"/>
  <c r="F35" i="5"/>
  <c r="E35" i="5"/>
  <c r="H34" i="5"/>
  <c r="J34" i="5" s="1"/>
  <c r="G34" i="5"/>
  <c r="I34" i="5" s="1"/>
  <c r="F34" i="5"/>
  <c r="E34" i="5"/>
  <c r="H33" i="5"/>
  <c r="J33" i="5" s="1"/>
  <c r="G33" i="5"/>
  <c r="I33" i="5" s="1"/>
  <c r="F33" i="5"/>
  <c r="E33" i="5"/>
  <c r="H32" i="5"/>
  <c r="J32" i="5" s="1"/>
  <c r="G32" i="5"/>
  <c r="I32" i="5" s="1"/>
  <c r="F32" i="5"/>
  <c r="E32" i="5"/>
  <c r="H31" i="5"/>
  <c r="J31" i="5" s="1"/>
  <c r="G31" i="5"/>
  <c r="I31" i="5" s="1"/>
  <c r="F31" i="5"/>
  <c r="E31" i="5"/>
  <c r="H30" i="5"/>
  <c r="J30" i="5" s="1"/>
  <c r="G30" i="5"/>
  <c r="I30" i="5" s="1"/>
  <c r="H29" i="5"/>
  <c r="J29" i="5" s="1"/>
  <c r="G29" i="5"/>
  <c r="I29" i="5" s="1"/>
  <c r="F29" i="5"/>
  <c r="E29" i="5"/>
  <c r="H28" i="5"/>
  <c r="J28" i="5" s="1"/>
  <c r="G28" i="5"/>
  <c r="I28" i="5" s="1"/>
  <c r="F28" i="5"/>
  <c r="E28" i="5"/>
  <c r="H27" i="5"/>
  <c r="J27" i="5" s="1"/>
  <c r="G27" i="5"/>
  <c r="I27" i="5" s="1"/>
  <c r="F27" i="5"/>
  <c r="E27" i="5"/>
  <c r="H26" i="5"/>
  <c r="J26" i="5" s="1"/>
  <c r="G26" i="5"/>
  <c r="I26" i="5" s="1"/>
  <c r="F26" i="5"/>
  <c r="E26" i="5"/>
  <c r="H25" i="5"/>
  <c r="J25" i="5" s="1"/>
  <c r="G25" i="5"/>
  <c r="I25" i="5" s="1"/>
  <c r="F25" i="5"/>
  <c r="E25" i="5"/>
  <c r="H24" i="5"/>
  <c r="J24" i="5" s="1"/>
  <c r="G24" i="5"/>
  <c r="I24" i="5" s="1"/>
  <c r="F24" i="5"/>
  <c r="E24" i="5"/>
  <c r="H23" i="5"/>
  <c r="J23" i="5" s="1"/>
  <c r="G23" i="5"/>
  <c r="I23" i="5" s="1"/>
  <c r="F23" i="5"/>
  <c r="E23" i="5"/>
  <c r="G22" i="5"/>
  <c r="I22" i="5" s="1"/>
  <c r="F22" i="5"/>
  <c r="E22" i="5"/>
  <c r="G21" i="5"/>
  <c r="I21" i="5" s="1"/>
  <c r="F21" i="5"/>
  <c r="E21" i="5"/>
  <c r="G20" i="5"/>
  <c r="I20" i="5" s="1"/>
  <c r="E20" i="5"/>
  <c r="G19" i="5"/>
  <c r="I19" i="5" s="1"/>
  <c r="E19" i="5"/>
  <c r="G18" i="5"/>
  <c r="I18" i="5" s="1"/>
  <c r="E18" i="5"/>
  <c r="G17" i="5"/>
  <c r="I17" i="5" s="1"/>
  <c r="E17" i="5"/>
  <c r="G16" i="5"/>
  <c r="I16" i="5" s="1"/>
  <c r="E16" i="5"/>
  <c r="G15" i="5"/>
  <c r="I15" i="5" s="1"/>
  <c r="E15" i="5"/>
  <c r="G14" i="5"/>
  <c r="I14" i="5" s="1"/>
  <c r="E14" i="5"/>
  <c r="G13" i="5"/>
  <c r="I13" i="5" s="1"/>
  <c r="E13" i="5"/>
  <c r="G12" i="5"/>
  <c r="I12" i="5" s="1"/>
  <c r="E12" i="5"/>
  <c r="G11" i="5"/>
  <c r="I11" i="5" s="1"/>
  <c r="E11" i="5"/>
  <c r="G10" i="5"/>
  <c r="I10" i="5" s="1"/>
  <c r="E10" i="5"/>
  <c r="G9" i="5"/>
  <c r="I9" i="5" s="1"/>
  <c r="E9" i="5"/>
  <c r="G8" i="5"/>
  <c r="I8" i="5" s="1"/>
  <c r="E8" i="5"/>
  <c r="E7" i="5"/>
  <c r="E6" i="5"/>
  <c r="E76" i="16"/>
  <c r="F80" i="16"/>
  <c r="E80" i="16"/>
  <c r="F79" i="16"/>
  <c r="E79" i="16"/>
  <c r="F77" i="16"/>
  <c r="E77" i="16"/>
  <c r="F76" i="16"/>
  <c r="F72" i="16"/>
  <c r="E72" i="16"/>
  <c r="F71" i="16"/>
  <c r="E71" i="16"/>
  <c r="H69" i="16"/>
  <c r="J69" i="16" s="1"/>
  <c r="G69" i="16"/>
  <c r="I69" i="16" s="1"/>
  <c r="F69" i="16"/>
  <c r="E69" i="16"/>
  <c r="H68" i="16"/>
  <c r="J68" i="16" s="1"/>
  <c r="G68" i="16"/>
  <c r="I68" i="16" s="1"/>
  <c r="F68" i="16"/>
  <c r="E68" i="16"/>
  <c r="H67" i="16"/>
  <c r="J67" i="16" s="1"/>
  <c r="G67" i="16"/>
  <c r="I67" i="16" s="1"/>
  <c r="F67" i="16"/>
  <c r="E67" i="16"/>
  <c r="H66" i="16"/>
  <c r="J66" i="16" s="1"/>
  <c r="G66" i="16"/>
  <c r="I66" i="16" s="1"/>
  <c r="F66" i="16"/>
  <c r="E66" i="16"/>
  <c r="H65" i="16"/>
  <c r="J65" i="16" s="1"/>
  <c r="G65" i="16"/>
  <c r="I65" i="16" s="1"/>
  <c r="F65" i="16"/>
  <c r="E65" i="16"/>
  <c r="H64" i="16"/>
  <c r="J64" i="16" s="1"/>
  <c r="G64" i="16"/>
  <c r="I64" i="16" s="1"/>
  <c r="F64" i="16"/>
  <c r="E64" i="16"/>
  <c r="J63" i="16"/>
  <c r="H63" i="16"/>
  <c r="G63" i="16"/>
  <c r="I63" i="16" s="1"/>
  <c r="F63" i="16"/>
  <c r="E63" i="16"/>
  <c r="H62" i="16"/>
  <c r="J62" i="16" s="1"/>
  <c r="G62" i="16"/>
  <c r="I62" i="16" s="1"/>
  <c r="F62" i="16"/>
  <c r="E62" i="16"/>
  <c r="H61" i="16"/>
  <c r="J61" i="16" s="1"/>
  <c r="G61" i="16"/>
  <c r="I61" i="16" s="1"/>
  <c r="F61" i="16"/>
  <c r="E61" i="16"/>
  <c r="H60" i="16"/>
  <c r="J60" i="16" s="1"/>
  <c r="G60" i="16"/>
  <c r="I60" i="16" s="1"/>
  <c r="F60" i="16"/>
  <c r="E60" i="16"/>
  <c r="H59" i="16"/>
  <c r="J59" i="16" s="1"/>
  <c r="G59" i="16"/>
  <c r="I59" i="16" s="1"/>
  <c r="F59" i="16"/>
  <c r="E59" i="16"/>
  <c r="H58" i="16"/>
  <c r="J58" i="16" s="1"/>
  <c r="G58" i="16"/>
  <c r="I58" i="16" s="1"/>
  <c r="F58" i="16"/>
  <c r="E58" i="16"/>
  <c r="J57" i="16"/>
  <c r="H57" i="16"/>
  <c r="G57" i="16"/>
  <c r="I57" i="16" s="1"/>
  <c r="F57" i="16"/>
  <c r="E57" i="16"/>
  <c r="H56" i="16"/>
  <c r="J56" i="16" s="1"/>
  <c r="G56" i="16"/>
  <c r="I56" i="16" s="1"/>
  <c r="F56" i="16"/>
  <c r="E56" i="16"/>
  <c r="H55" i="16"/>
  <c r="J55" i="16" s="1"/>
  <c r="G55" i="16"/>
  <c r="I55" i="16" s="1"/>
  <c r="F55" i="16"/>
  <c r="E55" i="16"/>
  <c r="H54" i="16"/>
  <c r="J54" i="16" s="1"/>
  <c r="G54" i="16"/>
  <c r="I54" i="16" s="1"/>
  <c r="F54" i="16"/>
  <c r="E54" i="16"/>
  <c r="H53" i="16"/>
  <c r="J53" i="16" s="1"/>
  <c r="G53" i="16"/>
  <c r="I53" i="16" s="1"/>
  <c r="F53" i="16"/>
  <c r="E53" i="16"/>
  <c r="H52" i="16"/>
  <c r="J52" i="16" s="1"/>
  <c r="G52" i="16"/>
  <c r="I52" i="16" s="1"/>
  <c r="F52" i="16"/>
  <c r="E52" i="16"/>
  <c r="H51" i="16"/>
  <c r="J51" i="16" s="1"/>
  <c r="G51" i="16"/>
  <c r="I51" i="16" s="1"/>
  <c r="F51" i="16"/>
  <c r="E51" i="16"/>
  <c r="J50" i="16"/>
  <c r="H50" i="16"/>
  <c r="G50" i="16"/>
  <c r="I50" i="16" s="1"/>
  <c r="F50" i="16"/>
  <c r="E50" i="16"/>
  <c r="H49" i="16"/>
  <c r="J49" i="16" s="1"/>
  <c r="G49" i="16"/>
  <c r="I49" i="16" s="1"/>
  <c r="F49" i="16"/>
  <c r="E49" i="16"/>
  <c r="H48" i="16"/>
  <c r="J48" i="16" s="1"/>
  <c r="G48" i="16"/>
  <c r="I48" i="16" s="1"/>
  <c r="F48" i="16"/>
  <c r="E48" i="16"/>
  <c r="H47" i="16"/>
  <c r="J47" i="16" s="1"/>
  <c r="G47" i="16"/>
  <c r="I47" i="16" s="1"/>
  <c r="F47" i="16"/>
  <c r="E47" i="16"/>
  <c r="H46" i="16"/>
  <c r="J46" i="16" s="1"/>
  <c r="G46" i="16"/>
  <c r="I46" i="16" s="1"/>
  <c r="F46" i="16"/>
  <c r="E46" i="16"/>
  <c r="H45" i="16"/>
  <c r="J45" i="16" s="1"/>
  <c r="G45" i="16"/>
  <c r="I45" i="16" s="1"/>
  <c r="F45" i="16"/>
  <c r="E45" i="16"/>
  <c r="H44" i="16"/>
  <c r="J44" i="16" s="1"/>
  <c r="G44" i="16"/>
  <c r="I44" i="16" s="1"/>
  <c r="F44" i="16"/>
  <c r="E44" i="16"/>
  <c r="H43" i="16"/>
  <c r="J43" i="16" s="1"/>
  <c r="G43" i="16"/>
  <c r="I43" i="16" s="1"/>
  <c r="F43" i="16"/>
  <c r="E43" i="16"/>
  <c r="H42" i="16"/>
  <c r="J42" i="16" s="1"/>
  <c r="G42" i="16"/>
  <c r="I42" i="16" s="1"/>
  <c r="F42" i="16"/>
  <c r="E42" i="16"/>
  <c r="H41" i="16"/>
  <c r="J41" i="16" s="1"/>
  <c r="G41" i="16"/>
  <c r="I41" i="16" s="1"/>
  <c r="F41" i="16"/>
  <c r="E41" i="16"/>
  <c r="H40" i="16"/>
  <c r="J40" i="16" s="1"/>
  <c r="G40" i="16"/>
  <c r="I40" i="16" s="1"/>
  <c r="F40" i="16"/>
  <c r="E40" i="16"/>
  <c r="H39" i="16"/>
  <c r="J39" i="16" s="1"/>
  <c r="G39" i="16"/>
  <c r="I39" i="16" s="1"/>
  <c r="F39" i="16"/>
  <c r="E39" i="16"/>
  <c r="H38" i="16"/>
  <c r="J38" i="16" s="1"/>
  <c r="G38" i="16"/>
  <c r="I38" i="16" s="1"/>
  <c r="F38" i="16"/>
  <c r="E38" i="16"/>
  <c r="J37" i="16"/>
  <c r="H37" i="16"/>
  <c r="G37" i="16"/>
  <c r="I37" i="16" s="1"/>
  <c r="F37" i="16"/>
  <c r="E37" i="16"/>
  <c r="H36" i="16"/>
  <c r="J36" i="16" s="1"/>
  <c r="G36" i="16"/>
  <c r="I36" i="16" s="1"/>
  <c r="F36" i="16"/>
  <c r="E36" i="16"/>
  <c r="J35" i="16"/>
  <c r="H35" i="16"/>
  <c r="G35" i="16"/>
  <c r="I35" i="16" s="1"/>
  <c r="F35" i="16"/>
  <c r="E35" i="16"/>
  <c r="H34" i="16"/>
  <c r="J34" i="16" s="1"/>
  <c r="G34" i="16"/>
  <c r="I34" i="16" s="1"/>
  <c r="F34" i="16"/>
  <c r="E34" i="16"/>
  <c r="H33" i="16"/>
  <c r="J33" i="16" s="1"/>
  <c r="G33" i="16"/>
  <c r="I33" i="16" s="1"/>
  <c r="F33" i="16"/>
  <c r="E33" i="16"/>
  <c r="H32" i="16"/>
  <c r="J32" i="16" s="1"/>
  <c r="G32" i="16"/>
  <c r="I32" i="16" s="1"/>
  <c r="F32" i="16"/>
  <c r="E32" i="16"/>
  <c r="H31" i="16"/>
  <c r="J31" i="16" s="1"/>
  <c r="G31" i="16"/>
  <c r="I31" i="16" s="1"/>
  <c r="F31" i="16"/>
  <c r="E31" i="16"/>
  <c r="H29" i="16"/>
  <c r="J29" i="16" s="1"/>
  <c r="G29" i="16"/>
  <c r="I29" i="16" s="1"/>
  <c r="F29" i="16"/>
  <c r="E29" i="16"/>
  <c r="H28" i="16"/>
  <c r="J28" i="16" s="1"/>
  <c r="G28" i="16"/>
  <c r="I28" i="16" s="1"/>
  <c r="F28" i="16"/>
  <c r="E28" i="16"/>
  <c r="H27" i="16"/>
  <c r="J27" i="16" s="1"/>
  <c r="G27" i="16"/>
  <c r="I27" i="16" s="1"/>
  <c r="F27" i="16"/>
  <c r="E27" i="16"/>
  <c r="I26" i="16"/>
  <c r="H26" i="16"/>
  <c r="J26" i="16" s="1"/>
  <c r="G26" i="16"/>
  <c r="F26" i="16"/>
  <c r="E26" i="16"/>
  <c r="H25" i="16"/>
  <c r="J25" i="16" s="1"/>
  <c r="G25" i="16"/>
  <c r="I25" i="16" s="1"/>
  <c r="F25" i="16"/>
  <c r="E25" i="16"/>
  <c r="H24" i="16"/>
  <c r="J24" i="16" s="1"/>
  <c r="G24" i="16"/>
  <c r="I24" i="16" s="1"/>
  <c r="F24" i="16"/>
  <c r="E24" i="16"/>
  <c r="H23" i="16"/>
  <c r="J23" i="16" s="1"/>
  <c r="G23" i="16"/>
  <c r="I23" i="16" s="1"/>
  <c r="F23" i="16"/>
  <c r="E23" i="16"/>
  <c r="H22" i="16"/>
  <c r="J22" i="16" s="1"/>
  <c r="G22" i="16"/>
  <c r="I22" i="16" s="1"/>
  <c r="F22" i="16"/>
  <c r="E22" i="16"/>
  <c r="J21" i="16"/>
  <c r="I21" i="16"/>
  <c r="H21" i="16"/>
  <c r="G21" i="16"/>
  <c r="F21" i="16"/>
  <c r="E21" i="16"/>
  <c r="H20" i="16"/>
  <c r="J20" i="16" s="1"/>
  <c r="G20" i="16"/>
  <c r="I20" i="16" s="1"/>
  <c r="F20" i="16"/>
  <c r="E20" i="16"/>
  <c r="J19" i="16"/>
  <c r="H19" i="16"/>
  <c r="G19" i="16"/>
  <c r="I19" i="16" s="1"/>
  <c r="F19" i="16"/>
  <c r="E19" i="16"/>
  <c r="I18" i="16"/>
  <c r="H18" i="16"/>
  <c r="J18" i="16" s="1"/>
  <c r="G18" i="16"/>
  <c r="F18" i="16"/>
  <c r="E18" i="16"/>
  <c r="G17" i="16"/>
  <c r="I17" i="16" s="1"/>
  <c r="F17" i="16"/>
  <c r="E17" i="16"/>
  <c r="G16" i="16"/>
  <c r="I16" i="16" s="1"/>
  <c r="F16" i="16"/>
  <c r="E16" i="16"/>
  <c r="G15" i="16"/>
  <c r="I15" i="16" s="1"/>
  <c r="E15" i="16"/>
  <c r="G14" i="16"/>
  <c r="I14" i="16" s="1"/>
  <c r="E14" i="16"/>
  <c r="G13" i="16"/>
  <c r="I13" i="16" s="1"/>
  <c r="E13" i="16"/>
  <c r="I12" i="16"/>
  <c r="G12" i="16"/>
  <c r="E12" i="16"/>
  <c r="G11" i="16"/>
  <c r="I11" i="16" s="1"/>
  <c r="E11" i="16"/>
  <c r="G10" i="16"/>
  <c r="I10" i="16" s="1"/>
  <c r="E10" i="16"/>
  <c r="G9" i="16"/>
  <c r="I9" i="16" s="1"/>
  <c r="E9" i="16"/>
  <c r="G8" i="16"/>
  <c r="I8" i="16" s="1"/>
  <c r="E8" i="16"/>
  <c r="E7" i="16"/>
  <c r="E6" i="16"/>
  <c r="F80" i="6"/>
  <c r="E80" i="6"/>
  <c r="F79" i="6"/>
  <c r="E79" i="6"/>
  <c r="F77" i="6"/>
  <c r="E77" i="6"/>
  <c r="F76" i="6"/>
  <c r="E76" i="6"/>
  <c r="F80" i="15"/>
  <c r="E80" i="15"/>
  <c r="F79" i="15"/>
  <c r="E79" i="15"/>
  <c r="F77" i="15"/>
  <c r="E77" i="15"/>
  <c r="F76" i="15"/>
  <c r="E76" i="15"/>
  <c r="F72" i="15"/>
  <c r="E72" i="15"/>
  <c r="F71" i="15"/>
  <c r="E71" i="15"/>
  <c r="H70" i="15"/>
  <c r="J70" i="15" s="1"/>
  <c r="G70" i="15"/>
  <c r="I70" i="15" s="1"/>
  <c r="H69" i="15"/>
  <c r="J69" i="15" s="1"/>
  <c r="G69" i="15"/>
  <c r="I69" i="15" s="1"/>
  <c r="F69" i="15"/>
  <c r="E69" i="15"/>
  <c r="H68" i="15"/>
  <c r="J68" i="15" s="1"/>
  <c r="G68" i="15"/>
  <c r="I68" i="15" s="1"/>
  <c r="F68" i="15"/>
  <c r="E68" i="15"/>
  <c r="H67" i="15"/>
  <c r="J67" i="15" s="1"/>
  <c r="G67" i="15"/>
  <c r="I67" i="15" s="1"/>
  <c r="F67" i="15"/>
  <c r="E67" i="15"/>
  <c r="H66" i="15"/>
  <c r="J66" i="15" s="1"/>
  <c r="G66" i="15"/>
  <c r="I66" i="15" s="1"/>
  <c r="F66" i="15"/>
  <c r="E66" i="15"/>
  <c r="H65" i="15"/>
  <c r="J65" i="15" s="1"/>
  <c r="G65" i="15"/>
  <c r="I65" i="15" s="1"/>
  <c r="F65" i="15"/>
  <c r="E65" i="15"/>
  <c r="H64" i="15"/>
  <c r="J64" i="15" s="1"/>
  <c r="G64" i="15"/>
  <c r="I64" i="15" s="1"/>
  <c r="F64" i="15"/>
  <c r="E64" i="15"/>
  <c r="H63" i="15"/>
  <c r="J63" i="15" s="1"/>
  <c r="G63" i="15"/>
  <c r="I63" i="15" s="1"/>
  <c r="F63" i="15"/>
  <c r="E63" i="15"/>
  <c r="H62" i="15"/>
  <c r="J62" i="15" s="1"/>
  <c r="G62" i="15"/>
  <c r="I62" i="15" s="1"/>
  <c r="F62" i="15"/>
  <c r="E62" i="15"/>
  <c r="H61" i="15"/>
  <c r="J61" i="15" s="1"/>
  <c r="G61" i="15"/>
  <c r="I61" i="15" s="1"/>
  <c r="F61" i="15"/>
  <c r="E61" i="15"/>
  <c r="H60" i="15"/>
  <c r="J60" i="15" s="1"/>
  <c r="G60" i="15"/>
  <c r="I60" i="15" s="1"/>
  <c r="F60" i="15"/>
  <c r="E60" i="15"/>
  <c r="H59" i="15"/>
  <c r="J59" i="15" s="1"/>
  <c r="G59" i="15"/>
  <c r="I59" i="15" s="1"/>
  <c r="F59" i="15"/>
  <c r="E59" i="15"/>
  <c r="H58" i="15"/>
  <c r="J58" i="15" s="1"/>
  <c r="G58" i="15"/>
  <c r="I58" i="15" s="1"/>
  <c r="F58" i="15"/>
  <c r="E58" i="15"/>
  <c r="H57" i="15"/>
  <c r="J57" i="15" s="1"/>
  <c r="G57" i="15"/>
  <c r="I57" i="15" s="1"/>
  <c r="F57" i="15"/>
  <c r="E57" i="15"/>
  <c r="H56" i="15"/>
  <c r="J56" i="15" s="1"/>
  <c r="G56" i="15"/>
  <c r="I56" i="15" s="1"/>
  <c r="F56" i="15"/>
  <c r="E56" i="15"/>
  <c r="H55" i="15"/>
  <c r="J55" i="15" s="1"/>
  <c r="G55" i="15"/>
  <c r="I55" i="15" s="1"/>
  <c r="F55" i="15"/>
  <c r="E55" i="15"/>
  <c r="H54" i="15"/>
  <c r="J54" i="15" s="1"/>
  <c r="G54" i="15"/>
  <c r="I54" i="15" s="1"/>
  <c r="F54" i="15"/>
  <c r="E54" i="15"/>
  <c r="H53" i="15"/>
  <c r="J53" i="15" s="1"/>
  <c r="G53" i="15"/>
  <c r="I53" i="15" s="1"/>
  <c r="F53" i="15"/>
  <c r="E53" i="15"/>
  <c r="J52" i="15"/>
  <c r="H52" i="15"/>
  <c r="G52" i="15"/>
  <c r="I52" i="15" s="1"/>
  <c r="F52" i="15"/>
  <c r="E52" i="15"/>
  <c r="H51" i="15"/>
  <c r="J51" i="15" s="1"/>
  <c r="G51" i="15"/>
  <c r="I51" i="15" s="1"/>
  <c r="F51" i="15"/>
  <c r="E51" i="15"/>
  <c r="H50" i="15"/>
  <c r="J50" i="15" s="1"/>
  <c r="G50" i="15"/>
  <c r="I50" i="15" s="1"/>
  <c r="F50" i="15"/>
  <c r="E50" i="15"/>
  <c r="H49" i="15"/>
  <c r="J49" i="15" s="1"/>
  <c r="G49" i="15"/>
  <c r="I49" i="15" s="1"/>
  <c r="F49" i="15"/>
  <c r="E49" i="15"/>
  <c r="H48" i="15"/>
  <c r="J48" i="15" s="1"/>
  <c r="G48" i="15"/>
  <c r="I48" i="15" s="1"/>
  <c r="F48" i="15"/>
  <c r="E48" i="15"/>
  <c r="H47" i="15"/>
  <c r="J47" i="15" s="1"/>
  <c r="G47" i="15"/>
  <c r="I47" i="15" s="1"/>
  <c r="F47" i="15"/>
  <c r="E47" i="15"/>
  <c r="H46" i="15"/>
  <c r="J46" i="15" s="1"/>
  <c r="G46" i="15"/>
  <c r="I46" i="15" s="1"/>
  <c r="F46" i="15"/>
  <c r="E46" i="15"/>
  <c r="H45" i="15"/>
  <c r="J45" i="15" s="1"/>
  <c r="G45" i="15"/>
  <c r="I45" i="15" s="1"/>
  <c r="F45" i="15"/>
  <c r="E45" i="15"/>
  <c r="H44" i="15"/>
  <c r="J44" i="15" s="1"/>
  <c r="G44" i="15"/>
  <c r="I44" i="15" s="1"/>
  <c r="F44" i="15"/>
  <c r="E44" i="15"/>
  <c r="H43" i="15"/>
  <c r="J43" i="15" s="1"/>
  <c r="G43" i="15"/>
  <c r="I43" i="15" s="1"/>
  <c r="F43" i="15"/>
  <c r="E43" i="15"/>
  <c r="H42" i="15"/>
  <c r="J42" i="15" s="1"/>
  <c r="G42" i="15"/>
  <c r="I42" i="15" s="1"/>
  <c r="F42" i="15"/>
  <c r="E42" i="15"/>
  <c r="H41" i="15"/>
  <c r="J41" i="15" s="1"/>
  <c r="G41" i="15"/>
  <c r="I41" i="15" s="1"/>
  <c r="F41" i="15"/>
  <c r="E41" i="15"/>
  <c r="H40" i="15"/>
  <c r="J40" i="15" s="1"/>
  <c r="G40" i="15"/>
  <c r="I40" i="15" s="1"/>
  <c r="F40" i="15"/>
  <c r="E40" i="15"/>
  <c r="H39" i="15"/>
  <c r="J39" i="15" s="1"/>
  <c r="G39" i="15"/>
  <c r="I39" i="15" s="1"/>
  <c r="F39" i="15"/>
  <c r="E39" i="15"/>
  <c r="H38" i="15"/>
  <c r="J38" i="15" s="1"/>
  <c r="G38" i="15"/>
  <c r="I38" i="15" s="1"/>
  <c r="F38" i="15"/>
  <c r="E38" i="15"/>
  <c r="I37" i="15"/>
  <c r="H37" i="15"/>
  <c r="J37" i="15" s="1"/>
  <c r="G37" i="15"/>
  <c r="F37" i="15"/>
  <c r="E37" i="15"/>
  <c r="H36" i="15"/>
  <c r="J36" i="15" s="1"/>
  <c r="G36" i="15"/>
  <c r="I36" i="15" s="1"/>
  <c r="F36" i="15"/>
  <c r="E36" i="15"/>
  <c r="H35" i="15"/>
  <c r="J35" i="15" s="1"/>
  <c r="G35" i="15"/>
  <c r="I35" i="15" s="1"/>
  <c r="F35" i="15"/>
  <c r="E35" i="15"/>
  <c r="H34" i="15"/>
  <c r="J34" i="15" s="1"/>
  <c r="G34" i="15"/>
  <c r="I34" i="15" s="1"/>
  <c r="F34" i="15"/>
  <c r="E34" i="15"/>
  <c r="H33" i="15"/>
  <c r="J33" i="15" s="1"/>
  <c r="G33" i="15"/>
  <c r="I33" i="15" s="1"/>
  <c r="F33" i="15"/>
  <c r="E33" i="15"/>
  <c r="H32" i="15"/>
  <c r="J32" i="15" s="1"/>
  <c r="G32" i="15"/>
  <c r="I32" i="15" s="1"/>
  <c r="F32" i="15"/>
  <c r="E32" i="15"/>
  <c r="H31" i="15"/>
  <c r="J31" i="15" s="1"/>
  <c r="G31" i="15"/>
  <c r="I31" i="15" s="1"/>
  <c r="F31" i="15"/>
  <c r="E31" i="15"/>
  <c r="H29" i="15"/>
  <c r="J29" i="15" s="1"/>
  <c r="G29" i="15"/>
  <c r="I29" i="15" s="1"/>
  <c r="F29" i="15"/>
  <c r="E29" i="15"/>
  <c r="H28" i="15"/>
  <c r="J28" i="15" s="1"/>
  <c r="G28" i="15"/>
  <c r="I28" i="15" s="1"/>
  <c r="F28" i="15"/>
  <c r="E28" i="15"/>
  <c r="H27" i="15"/>
  <c r="J27" i="15" s="1"/>
  <c r="G27" i="15"/>
  <c r="I27" i="15" s="1"/>
  <c r="F27" i="15"/>
  <c r="E27" i="15"/>
  <c r="H26" i="15"/>
  <c r="J26" i="15" s="1"/>
  <c r="G26" i="15"/>
  <c r="I26" i="15" s="1"/>
  <c r="F26" i="15"/>
  <c r="E26" i="15"/>
  <c r="H25" i="15"/>
  <c r="J25" i="15" s="1"/>
  <c r="G25" i="15"/>
  <c r="I25" i="15" s="1"/>
  <c r="F25" i="15"/>
  <c r="E25" i="15"/>
  <c r="H24" i="15"/>
  <c r="J24" i="15" s="1"/>
  <c r="G24" i="15"/>
  <c r="I24" i="15" s="1"/>
  <c r="F24" i="15"/>
  <c r="E24" i="15"/>
  <c r="H23" i="15"/>
  <c r="J23" i="15" s="1"/>
  <c r="G23" i="15"/>
  <c r="I23" i="15" s="1"/>
  <c r="F23" i="15"/>
  <c r="E23" i="15"/>
  <c r="H22" i="15"/>
  <c r="J22" i="15" s="1"/>
  <c r="G22" i="15"/>
  <c r="I22" i="15" s="1"/>
  <c r="F22" i="15"/>
  <c r="E22" i="15"/>
  <c r="H21" i="15"/>
  <c r="J21" i="15" s="1"/>
  <c r="G21" i="15"/>
  <c r="I21" i="15" s="1"/>
  <c r="F21" i="15"/>
  <c r="E21" i="15"/>
  <c r="H20" i="15"/>
  <c r="J20" i="15" s="1"/>
  <c r="G20" i="15"/>
  <c r="I20" i="15" s="1"/>
  <c r="F20" i="15"/>
  <c r="E20" i="15"/>
  <c r="G19" i="15"/>
  <c r="I19" i="15" s="1"/>
  <c r="F19" i="15"/>
  <c r="E19" i="15"/>
  <c r="G18" i="15"/>
  <c r="I18" i="15" s="1"/>
  <c r="F18" i="15"/>
  <c r="E18" i="15"/>
  <c r="G17" i="15"/>
  <c r="I17" i="15" s="1"/>
  <c r="F17" i="15"/>
  <c r="E17" i="15"/>
  <c r="G16" i="15"/>
  <c r="I16" i="15" s="1"/>
  <c r="F16" i="15"/>
  <c r="E16" i="15"/>
  <c r="G15" i="15"/>
  <c r="I15" i="15" s="1"/>
  <c r="F15" i="15"/>
  <c r="E15" i="15"/>
  <c r="G14" i="15"/>
  <c r="I14" i="15" s="1"/>
  <c r="E14" i="15"/>
  <c r="G13" i="15"/>
  <c r="I13" i="15" s="1"/>
  <c r="E13" i="15"/>
  <c r="G12" i="15"/>
  <c r="I12" i="15" s="1"/>
  <c r="E12" i="15"/>
  <c r="G11" i="15"/>
  <c r="I11" i="15" s="1"/>
  <c r="E11" i="15"/>
  <c r="G10" i="15"/>
  <c r="I10" i="15" s="1"/>
  <c r="E10" i="15"/>
  <c r="G9" i="15"/>
  <c r="I9" i="15" s="1"/>
  <c r="E9" i="15"/>
  <c r="G8" i="15"/>
  <c r="I8" i="15" s="1"/>
  <c r="E8" i="15"/>
  <c r="E7" i="15"/>
  <c r="E6" i="15"/>
  <c r="F80" i="4"/>
  <c r="F79" i="4"/>
  <c r="F77" i="4"/>
  <c r="F76" i="4"/>
  <c r="F72" i="4"/>
  <c r="F71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E50" i="4"/>
  <c r="E80" i="4"/>
  <c r="E79" i="4"/>
  <c r="E77" i="4"/>
  <c r="E76" i="4"/>
  <c r="E72" i="4"/>
  <c r="E71" i="4"/>
  <c r="E69" i="4"/>
  <c r="E68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80" i="2"/>
  <c r="E79" i="2"/>
  <c r="E78" i="2"/>
  <c r="E77" i="2"/>
  <c r="E76" i="2"/>
  <c r="J50" i="1"/>
  <c r="H50" i="1"/>
  <c r="F80" i="1"/>
  <c r="F79" i="1"/>
  <c r="F77" i="1"/>
  <c r="F76" i="1"/>
  <c r="E80" i="1"/>
  <c r="E79" i="1"/>
  <c r="E77" i="1"/>
  <c r="E76" i="1"/>
  <c r="H32" i="1"/>
  <c r="J32" i="1" s="1"/>
  <c r="H31" i="1"/>
  <c r="J31" i="1" s="1"/>
  <c r="H30" i="1"/>
  <c r="J30" i="1" s="1"/>
  <c r="G32" i="1"/>
  <c r="I32" i="1" s="1"/>
  <c r="G31" i="1"/>
  <c r="I31" i="1" s="1"/>
  <c r="F78" i="1"/>
  <c r="E78" i="1"/>
  <c r="F72" i="1"/>
  <c r="E72" i="1"/>
  <c r="F71" i="1"/>
  <c r="E71" i="1"/>
  <c r="F70" i="1"/>
  <c r="E70" i="1"/>
  <c r="H69" i="1"/>
  <c r="J69" i="1" s="1"/>
  <c r="G69" i="1"/>
  <c r="I69" i="1" s="1"/>
  <c r="H68" i="1"/>
  <c r="J68" i="1" s="1"/>
  <c r="G68" i="1"/>
  <c r="I68" i="1" s="1"/>
  <c r="F68" i="1"/>
  <c r="E68" i="1"/>
  <c r="H67" i="1"/>
  <c r="J67" i="1" s="1"/>
  <c r="G67" i="1"/>
  <c r="I67" i="1" s="1"/>
  <c r="F67" i="1"/>
  <c r="E67" i="1"/>
  <c r="H66" i="1"/>
  <c r="J66" i="1" s="1"/>
  <c r="G66" i="1"/>
  <c r="I66" i="1" s="1"/>
  <c r="F66" i="1"/>
  <c r="E66" i="1"/>
  <c r="H65" i="1"/>
  <c r="J65" i="1" s="1"/>
  <c r="G65" i="1"/>
  <c r="I65" i="1" s="1"/>
  <c r="F65" i="1"/>
  <c r="E65" i="1"/>
  <c r="H64" i="1"/>
  <c r="J64" i="1" s="1"/>
  <c r="G64" i="1"/>
  <c r="I64" i="1" s="1"/>
  <c r="F64" i="1"/>
  <c r="E64" i="1"/>
  <c r="H63" i="1"/>
  <c r="J63" i="1" s="1"/>
  <c r="G63" i="1"/>
  <c r="I63" i="1" s="1"/>
  <c r="F63" i="1"/>
  <c r="E63" i="1"/>
  <c r="H62" i="1"/>
  <c r="J62" i="1" s="1"/>
  <c r="G62" i="1"/>
  <c r="I62" i="1" s="1"/>
  <c r="F62" i="1"/>
  <c r="E62" i="1"/>
  <c r="H61" i="1"/>
  <c r="J61" i="1" s="1"/>
  <c r="G61" i="1"/>
  <c r="I61" i="1" s="1"/>
  <c r="F61" i="1"/>
  <c r="E61" i="1"/>
  <c r="H60" i="1"/>
  <c r="J60" i="1" s="1"/>
  <c r="G60" i="1"/>
  <c r="I60" i="1" s="1"/>
  <c r="F60" i="1"/>
  <c r="E60" i="1"/>
  <c r="H59" i="1"/>
  <c r="J59" i="1" s="1"/>
  <c r="G59" i="1"/>
  <c r="I59" i="1" s="1"/>
  <c r="F59" i="1"/>
  <c r="E59" i="1"/>
  <c r="H58" i="1"/>
  <c r="J58" i="1" s="1"/>
  <c r="G58" i="1"/>
  <c r="I58" i="1" s="1"/>
  <c r="F58" i="1"/>
  <c r="E58" i="1"/>
  <c r="H57" i="1"/>
  <c r="J57" i="1" s="1"/>
  <c r="G57" i="1"/>
  <c r="I57" i="1" s="1"/>
  <c r="F57" i="1"/>
  <c r="E57" i="1"/>
  <c r="H56" i="1"/>
  <c r="J56" i="1" s="1"/>
  <c r="G56" i="1"/>
  <c r="I56" i="1" s="1"/>
  <c r="F56" i="1"/>
  <c r="E56" i="1"/>
  <c r="H55" i="1"/>
  <c r="J55" i="1" s="1"/>
  <c r="G55" i="1"/>
  <c r="I55" i="1" s="1"/>
  <c r="F55" i="1"/>
  <c r="E55" i="1"/>
  <c r="H54" i="1"/>
  <c r="J54" i="1" s="1"/>
  <c r="G54" i="1"/>
  <c r="I54" i="1" s="1"/>
  <c r="F54" i="1"/>
  <c r="E54" i="1"/>
  <c r="H53" i="1"/>
  <c r="J53" i="1" s="1"/>
  <c r="G53" i="1"/>
  <c r="I53" i="1" s="1"/>
  <c r="F53" i="1"/>
  <c r="E53" i="1"/>
  <c r="H52" i="1"/>
  <c r="J52" i="1" s="1"/>
  <c r="G52" i="1"/>
  <c r="I52" i="1" s="1"/>
  <c r="F52" i="1"/>
  <c r="E52" i="1"/>
  <c r="H51" i="1"/>
  <c r="J51" i="1" s="1"/>
  <c r="G51" i="1"/>
  <c r="I51" i="1" s="1"/>
  <c r="F51" i="1"/>
  <c r="E51" i="1"/>
  <c r="G50" i="1"/>
  <c r="I50" i="1" s="1"/>
  <c r="F50" i="1"/>
  <c r="E50" i="1"/>
  <c r="H49" i="1"/>
  <c r="J49" i="1" s="1"/>
  <c r="G49" i="1"/>
  <c r="I49" i="1" s="1"/>
  <c r="F49" i="1"/>
  <c r="E49" i="1"/>
  <c r="H48" i="1"/>
  <c r="J48" i="1" s="1"/>
  <c r="G48" i="1"/>
  <c r="I48" i="1" s="1"/>
  <c r="F48" i="1"/>
  <c r="E48" i="1"/>
  <c r="H47" i="1"/>
  <c r="J47" i="1" s="1"/>
  <c r="G47" i="1"/>
  <c r="I47" i="1" s="1"/>
  <c r="F47" i="1"/>
  <c r="E47" i="1"/>
  <c r="H46" i="1"/>
  <c r="J46" i="1" s="1"/>
  <c r="G46" i="1"/>
  <c r="I46" i="1" s="1"/>
  <c r="F46" i="1"/>
  <c r="E46" i="1"/>
  <c r="H45" i="1"/>
  <c r="J45" i="1" s="1"/>
  <c r="G45" i="1"/>
  <c r="I45" i="1" s="1"/>
  <c r="F45" i="1"/>
  <c r="E45" i="1"/>
  <c r="H44" i="1"/>
  <c r="J44" i="1" s="1"/>
  <c r="G44" i="1"/>
  <c r="I44" i="1" s="1"/>
  <c r="F44" i="1"/>
  <c r="E44" i="1"/>
  <c r="H43" i="1"/>
  <c r="J43" i="1" s="1"/>
  <c r="G43" i="1"/>
  <c r="I43" i="1" s="1"/>
  <c r="F43" i="1"/>
  <c r="E43" i="1"/>
  <c r="H42" i="1"/>
  <c r="J42" i="1" s="1"/>
  <c r="G42" i="1"/>
  <c r="I42" i="1" s="1"/>
  <c r="F42" i="1"/>
  <c r="E42" i="1"/>
  <c r="H41" i="1"/>
  <c r="J41" i="1" s="1"/>
  <c r="G41" i="1"/>
  <c r="I41" i="1" s="1"/>
  <c r="F41" i="1"/>
  <c r="E41" i="1"/>
  <c r="H40" i="1"/>
  <c r="J40" i="1" s="1"/>
  <c r="G40" i="1"/>
  <c r="I40" i="1" s="1"/>
  <c r="F40" i="1"/>
  <c r="E40" i="1"/>
  <c r="H39" i="1"/>
  <c r="J39" i="1" s="1"/>
  <c r="G39" i="1"/>
  <c r="I39" i="1" s="1"/>
  <c r="F39" i="1"/>
  <c r="E39" i="1"/>
  <c r="H38" i="1"/>
  <c r="J38" i="1" s="1"/>
  <c r="G38" i="1"/>
  <c r="I38" i="1" s="1"/>
  <c r="F38" i="1"/>
  <c r="E38" i="1"/>
  <c r="H37" i="1"/>
  <c r="J37" i="1" s="1"/>
  <c r="G37" i="1"/>
  <c r="I37" i="1" s="1"/>
  <c r="F37" i="1"/>
  <c r="E37" i="1"/>
  <c r="H36" i="1"/>
  <c r="J36" i="1" s="1"/>
  <c r="G36" i="1"/>
  <c r="I36" i="1" s="1"/>
  <c r="F36" i="1"/>
  <c r="E36" i="1"/>
  <c r="H35" i="1"/>
  <c r="J35" i="1" s="1"/>
  <c r="G35" i="1"/>
  <c r="I35" i="1" s="1"/>
  <c r="F35" i="1"/>
  <c r="E35" i="1"/>
  <c r="H34" i="1"/>
  <c r="J34" i="1" s="1"/>
  <c r="G34" i="1"/>
  <c r="I34" i="1" s="1"/>
  <c r="F34" i="1"/>
  <c r="E34" i="1"/>
  <c r="H33" i="1"/>
  <c r="J33" i="1" s="1"/>
  <c r="G33" i="1"/>
  <c r="I33" i="1" s="1"/>
  <c r="F33" i="1"/>
  <c r="E33" i="1"/>
  <c r="F72" i="6" l="1"/>
  <c r="E72" i="6"/>
  <c r="F71" i="6"/>
  <c r="E71" i="6"/>
  <c r="H69" i="6"/>
  <c r="J69" i="6" s="1"/>
  <c r="G69" i="6"/>
  <c r="I69" i="6" s="1"/>
  <c r="F69" i="6"/>
  <c r="E69" i="6"/>
  <c r="J68" i="6"/>
  <c r="H68" i="6"/>
  <c r="G68" i="6"/>
  <c r="I68" i="6" s="1"/>
  <c r="F68" i="6"/>
  <c r="E68" i="6"/>
  <c r="H67" i="6"/>
  <c r="J67" i="6" s="1"/>
  <c r="G67" i="6"/>
  <c r="I67" i="6" s="1"/>
  <c r="F67" i="6"/>
  <c r="E67" i="6"/>
  <c r="J66" i="6"/>
  <c r="H66" i="6"/>
  <c r="G66" i="6"/>
  <c r="I66" i="6" s="1"/>
  <c r="F66" i="6"/>
  <c r="E66" i="6"/>
  <c r="H65" i="6"/>
  <c r="J65" i="6" s="1"/>
  <c r="G65" i="6"/>
  <c r="I65" i="6" s="1"/>
  <c r="F65" i="6"/>
  <c r="E65" i="6"/>
  <c r="H64" i="6"/>
  <c r="J64" i="6" s="1"/>
  <c r="G64" i="6"/>
  <c r="I64" i="6" s="1"/>
  <c r="F64" i="6"/>
  <c r="E64" i="6"/>
  <c r="H63" i="6"/>
  <c r="J63" i="6" s="1"/>
  <c r="G63" i="6"/>
  <c r="I63" i="6" s="1"/>
  <c r="F63" i="6"/>
  <c r="E63" i="6"/>
  <c r="H62" i="6"/>
  <c r="J62" i="6" s="1"/>
  <c r="G62" i="6"/>
  <c r="I62" i="6" s="1"/>
  <c r="F62" i="6"/>
  <c r="E62" i="6"/>
  <c r="J61" i="6"/>
  <c r="H61" i="6"/>
  <c r="G61" i="6"/>
  <c r="I61" i="6" s="1"/>
  <c r="F61" i="6"/>
  <c r="E61" i="6"/>
  <c r="H60" i="6"/>
  <c r="J60" i="6" s="1"/>
  <c r="G60" i="6"/>
  <c r="I60" i="6" s="1"/>
  <c r="F60" i="6"/>
  <c r="E60" i="6"/>
  <c r="H59" i="6"/>
  <c r="J59" i="6" s="1"/>
  <c r="G59" i="6"/>
  <c r="I59" i="6" s="1"/>
  <c r="F59" i="6"/>
  <c r="E59" i="6"/>
  <c r="H58" i="6"/>
  <c r="J58" i="6" s="1"/>
  <c r="G58" i="6"/>
  <c r="I58" i="6" s="1"/>
  <c r="F58" i="6"/>
  <c r="E58" i="6"/>
  <c r="H57" i="6"/>
  <c r="J57" i="6" s="1"/>
  <c r="G57" i="6"/>
  <c r="I57" i="6" s="1"/>
  <c r="F57" i="6"/>
  <c r="E57" i="6"/>
  <c r="H56" i="6"/>
  <c r="J56" i="6" s="1"/>
  <c r="G56" i="6"/>
  <c r="I56" i="6" s="1"/>
  <c r="F56" i="6"/>
  <c r="E56" i="6"/>
  <c r="H55" i="6"/>
  <c r="J55" i="6" s="1"/>
  <c r="G55" i="6"/>
  <c r="I55" i="6" s="1"/>
  <c r="F55" i="6"/>
  <c r="E55" i="6"/>
  <c r="I54" i="6"/>
  <c r="H54" i="6"/>
  <c r="J54" i="6" s="1"/>
  <c r="G54" i="6"/>
  <c r="F54" i="6"/>
  <c r="E54" i="6"/>
  <c r="H53" i="6"/>
  <c r="J53" i="6" s="1"/>
  <c r="G53" i="6"/>
  <c r="I53" i="6" s="1"/>
  <c r="F53" i="6"/>
  <c r="E53" i="6"/>
  <c r="H52" i="6"/>
  <c r="J52" i="6" s="1"/>
  <c r="G52" i="6"/>
  <c r="I52" i="6" s="1"/>
  <c r="F52" i="6"/>
  <c r="E52" i="6"/>
  <c r="H51" i="6"/>
  <c r="J51" i="6" s="1"/>
  <c r="G51" i="6"/>
  <c r="I51" i="6" s="1"/>
  <c r="F51" i="6"/>
  <c r="E51" i="6"/>
  <c r="H50" i="6"/>
  <c r="J50" i="6" s="1"/>
  <c r="G50" i="6"/>
  <c r="I50" i="6" s="1"/>
  <c r="F50" i="6"/>
  <c r="E50" i="6"/>
  <c r="I49" i="6"/>
  <c r="H49" i="6"/>
  <c r="J49" i="6" s="1"/>
  <c r="G49" i="6"/>
  <c r="F49" i="6"/>
  <c r="E49" i="6"/>
  <c r="H48" i="6"/>
  <c r="J48" i="6" s="1"/>
  <c r="G48" i="6"/>
  <c r="I48" i="6" s="1"/>
  <c r="F48" i="6"/>
  <c r="E48" i="6"/>
  <c r="H47" i="6"/>
  <c r="J47" i="6" s="1"/>
  <c r="G47" i="6"/>
  <c r="I47" i="6" s="1"/>
  <c r="F47" i="6"/>
  <c r="E47" i="6"/>
  <c r="H46" i="6"/>
  <c r="J46" i="6" s="1"/>
  <c r="G46" i="6"/>
  <c r="I46" i="6" s="1"/>
  <c r="F46" i="6"/>
  <c r="E46" i="6"/>
  <c r="H45" i="6"/>
  <c r="J45" i="6" s="1"/>
  <c r="G45" i="6"/>
  <c r="I45" i="6" s="1"/>
  <c r="F45" i="6"/>
  <c r="E45" i="6"/>
  <c r="I44" i="6"/>
  <c r="H44" i="6"/>
  <c r="J44" i="6" s="1"/>
  <c r="G44" i="6"/>
  <c r="F44" i="6"/>
  <c r="E44" i="6"/>
  <c r="H43" i="6"/>
  <c r="J43" i="6" s="1"/>
  <c r="G43" i="6"/>
  <c r="I43" i="6" s="1"/>
  <c r="F43" i="6"/>
  <c r="E43" i="6"/>
  <c r="J42" i="6"/>
  <c r="H42" i="6"/>
  <c r="G42" i="6"/>
  <c r="I42" i="6" s="1"/>
  <c r="F42" i="6"/>
  <c r="E42" i="6"/>
  <c r="H41" i="6"/>
  <c r="J41" i="6" s="1"/>
  <c r="G41" i="6"/>
  <c r="I41" i="6" s="1"/>
  <c r="F41" i="6"/>
  <c r="E41" i="6"/>
  <c r="H40" i="6"/>
  <c r="J40" i="6" s="1"/>
  <c r="G40" i="6"/>
  <c r="I40" i="6" s="1"/>
  <c r="F40" i="6"/>
  <c r="E40" i="6"/>
  <c r="H39" i="6"/>
  <c r="J39" i="6" s="1"/>
  <c r="G39" i="6"/>
  <c r="I39" i="6" s="1"/>
  <c r="F39" i="6"/>
  <c r="E39" i="6"/>
  <c r="H38" i="6"/>
  <c r="J38" i="6" s="1"/>
  <c r="G38" i="6"/>
  <c r="I38" i="6" s="1"/>
  <c r="F38" i="6"/>
  <c r="E38" i="6"/>
  <c r="H37" i="6"/>
  <c r="J37" i="6" s="1"/>
  <c r="G37" i="6"/>
  <c r="I37" i="6" s="1"/>
  <c r="F37" i="6"/>
  <c r="E37" i="6"/>
  <c r="H36" i="6"/>
  <c r="J36" i="6" s="1"/>
  <c r="G36" i="6"/>
  <c r="I36" i="6" s="1"/>
  <c r="F36" i="6"/>
  <c r="E36" i="6"/>
  <c r="H35" i="6"/>
  <c r="J35" i="6" s="1"/>
  <c r="G35" i="6"/>
  <c r="I35" i="6" s="1"/>
  <c r="F35" i="6"/>
  <c r="E35" i="6"/>
  <c r="H34" i="6"/>
  <c r="J34" i="6" s="1"/>
  <c r="G34" i="6"/>
  <c r="I34" i="6" s="1"/>
  <c r="F34" i="6"/>
  <c r="E34" i="6"/>
  <c r="I33" i="6"/>
  <c r="H33" i="6"/>
  <c r="J33" i="6" s="1"/>
  <c r="G33" i="6"/>
  <c r="F33" i="6"/>
  <c r="E33" i="6"/>
  <c r="H32" i="6"/>
  <c r="J32" i="6" s="1"/>
  <c r="G32" i="6"/>
  <c r="I32" i="6" s="1"/>
  <c r="F32" i="6"/>
  <c r="E32" i="6"/>
  <c r="H31" i="6"/>
  <c r="J31" i="6" s="1"/>
  <c r="G31" i="6"/>
  <c r="I31" i="6" s="1"/>
  <c r="F31" i="6"/>
  <c r="E31" i="6"/>
  <c r="H29" i="6"/>
  <c r="J29" i="6" s="1"/>
  <c r="G29" i="6"/>
  <c r="I29" i="6" s="1"/>
  <c r="F29" i="6"/>
  <c r="E29" i="6"/>
  <c r="H28" i="6"/>
  <c r="J28" i="6" s="1"/>
  <c r="G28" i="6"/>
  <c r="I28" i="6" s="1"/>
  <c r="F28" i="6"/>
  <c r="E28" i="6"/>
  <c r="H27" i="6"/>
  <c r="J27" i="6" s="1"/>
  <c r="G27" i="6"/>
  <c r="I27" i="6" s="1"/>
  <c r="F27" i="6"/>
  <c r="E27" i="6"/>
  <c r="H26" i="6"/>
  <c r="J26" i="6" s="1"/>
  <c r="G26" i="6"/>
  <c r="I26" i="6" s="1"/>
  <c r="F26" i="6"/>
  <c r="E26" i="6"/>
  <c r="H25" i="6"/>
  <c r="J25" i="6" s="1"/>
  <c r="G25" i="6"/>
  <c r="I25" i="6" s="1"/>
  <c r="F25" i="6"/>
  <c r="E25" i="6"/>
  <c r="H24" i="6"/>
  <c r="J24" i="6" s="1"/>
  <c r="G24" i="6"/>
  <c r="I24" i="6" s="1"/>
  <c r="F24" i="6"/>
  <c r="E24" i="6"/>
  <c r="H23" i="6"/>
  <c r="J23" i="6" s="1"/>
  <c r="G23" i="6"/>
  <c r="I23" i="6" s="1"/>
  <c r="F23" i="6"/>
  <c r="E23" i="6"/>
  <c r="I22" i="6"/>
  <c r="H22" i="6"/>
  <c r="J22" i="6" s="1"/>
  <c r="G22" i="6"/>
  <c r="F22" i="6"/>
  <c r="E22" i="6"/>
  <c r="H21" i="6"/>
  <c r="J21" i="6" s="1"/>
  <c r="G21" i="6"/>
  <c r="I21" i="6" s="1"/>
  <c r="F21" i="6"/>
  <c r="E21" i="6"/>
  <c r="I20" i="6"/>
  <c r="H20" i="6"/>
  <c r="J20" i="6" s="1"/>
  <c r="G20" i="6"/>
  <c r="F20" i="6"/>
  <c r="E20" i="6"/>
  <c r="H19" i="6"/>
  <c r="J19" i="6" s="1"/>
  <c r="G19" i="6"/>
  <c r="I19" i="6" s="1"/>
  <c r="F19" i="6"/>
  <c r="E19" i="6"/>
  <c r="H18" i="6"/>
  <c r="J18" i="6" s="1"/>
  <c r="G18" i="6"/>
  <c r="I18" i="6" s="1"/>
  <c r="F18" i="6"/>
  <c r="E18" i="6"/>
  <c r="H17" i="6"/>
  <c r="J17" i="6" s="1"/>
  <c r="G17" i="6"/>
  <c r="I17" i="6" s="1"/>
  <c r="F17" i="6"/>
  <c r="E17" i="6"/>
  <c r="J16" i="6"/>
  <c r="H16" i="6"/>
  <c r="G16" i="6"/>
  <c r="I16" i="6" s="1"/>
  <c r="F16" i="6"/>
  <c r="E16" i="6"/>
  <c r="G15" i="6"/>
  <c r="I15" i="6" s="1"/>
  <c r="F15" i="6"/>
  <c r="E15" i="6"/>
  <c r="G14" i="6"/>
  <c r="I14" i="6" s="1"/>
  <c r="F14" i="6"/>
  <c r="E14" i="6"/>
  <c r="G13" i="6"/>
  <c r="I13" i="6" s="1"/>
  <c r="E13" i="6"/>
  <c r="G12" i="6"/>
  <c r="I12" i="6" s="1"/>
  <c r="E12" i="6"/>
  <c r="G11" i="6"/>
  <c r="I11" i="6" s="1"/>
  <c r="E11" i="6"/>
  <c r="G10" i="6"/>
  <c r="I10" i="6" s="1"/>
  <c r="E10" i="6"/>
  <c r="G9" i="6"/>
  <c r="I9" i="6" s="1"/>
  <c r="E9" i="6"/>
  <c r="G8" i="6"/>
  <c r="I8" i="6" s="1"/>
  <c r="E8" i="6"/>
  <c r="E7" i="6"/>
  <c r="E6" i="6"/>
  <c r="E78" i="19"/>
  <c r="F77" i="19"/>
  <c r="E77" i="19"/>
  <c r="F75" i="19"/>
  <c r="E75" i="19"/>
  <c r="F74" i="19"/>
  <c r="E74" i="19"/>
  <c r="F72" i="19"/>
  <c r="E72" i="19"/>
  <c r="F71" i="19"/>
  <c r="E71" i="19"/>
  <c r="H69" i="19"/>
  <c r="J69" i="19" s="1"/>
  <c r="G69" i="19"/>
  <c r="I69" i="19" s="1"/>
  <c r="F69" i="19"/>
  <c r="E69" i="19"/>
  <c r="H68" i="19"/>
  <c r="J68" i="19" s="1"/>
  <c r="G68" i="19"/>
  <c r="I68" i="19" s="1"/>
  <c r="F68" i="19"/>
  <c r="E68" i="19"/>
  <c r="H67" i="19"/>
  <c r="J67" i="19" s="1"/>
  <c r="G67" i="19"/>
  <c r="I67" i="19" s="1"/>
  <c r="F67" i="19"/>
  <c r="E67" i="19"/>
  <c r="H66" i="19"/>
  <c r="J66" i="19" s="1"/>
  <c r="G66" i="19"/>
  <c r="I66" i="19" s="1"/>
  <c r="F66" i="19"/>
  <c r="E66" i="19"/>
  <c r="H65" i="19"/>
  <c r="J65" i="19" s="1"/>
  <c r="G65" i="19"/>
  <c r="I65" i="19" s="1"/>
  <c r="F65" i="19"/>
  <c r="E65" i="19"/>
  <c r="H64" i="19"/>
  <c r="J64" i="19" s="1"/>
  <c r="G64" i="19"/>
  <c r="I64" i="19" s="1"/>
  <c r="F64" i="19"/>
  <c r="E64" i="19"/>
  <c r="H63" i="19"/>
  <c r="J63" i="19" s="1"/>
  <c r="G63" i="19"/>
  <c r="I63" i="19" s="1"/>
  <c r="F63" i="19"/>
  <c r="E63" i="19"/>
  <c r="H62" i="19"/>
  <c r="J62" i="19" s="1"/>
  <c r="G62" i="19"/>
  <c r="I62" i="19" s="1"/>
  <c r="F62" i="19"/>
  <c r="E62" i="19"/>
  <c r="H61" i="19"/>
  <c r="J61" i="19" s="1"/>
  <c r="G61" i="19"/>
  <c r="I61" i="19" s="1"/>
  <c r="F61" i="19"/>
  <c r="E61" i="19"/>
  <c r="H60" i="19"/>
  <c r="J60" i="19" s="1"/>
  <c r="G60" i="19"/>
  <c r="I60" i="19" s="1"/>
  <c r="F60" i="19"/>
  <c r="E60" i="19"/>
  <c r="H59" i="19"/>
  <c r="J59" i="19" s="1"/>
  <c r="G59" i="19"/>
  <c r="I59" i="19" s="1"/>
  <c r="F59" i="19"/>
  <c r="E59" i="19"/>
  <c r="H58" i="19"/>
  <c r="J58" i="19" s="1"/>
  <c r="G58" i="19"/>
  <c r="I58" i="19" s="1"/>
  <c r="F58" i="19"/>
  <c r="E58" i="19"/>
  <c r="H57" i="19"/>
  <c r="J57" i="19" s="1"/>
  <c r="G57" i="19"/>
  <c r="I57" i="19" s="1"/>
  <c r="F57" i="19"/>
  <c r="E57" i="19"/>
  <c r="I56" i="19"/>
  <c r="H56" i="19"/>
  <c r="J56" i="19" s="1"/>
  <c r="G56" i="19"/>
  <c r="F56" i="19"/>
  <c r="E56" i="19"/>
  <c r="H55" i="19"/>
  <c r="J55" i="19" s="1"/>
  <c r="G55" i="19"/>
  <c r="I55" i="19" s="1"/>
  <c r="F55" i="19"/>
  <c r="E55" i="19"/>
  <c r="J54" i="19"/>
  <c r="H54" i="19"/>
  <c r="G54" i="19"/>
  <c r="I54" i="19" s="1"/>
  <c r="F54" i="19"/>
  <c r="E54" i="19"/>
  <c r="H53" i="19"/>
  <c r="J53" i="19" s="1"/>
  <c r="G53" i="19"/>
  <c r="I53" i="19" s="1"/>
  <c r="F53" i="19"/>
  <c r="E53" i="19"/>
  <c r="H52" i="19"/>
  <c r="J52" i="19" s="1"/>
  <c r="G52" i="19"/>
  <c r="I52" i="19" s="1"/>
  <c r="F52" i="19"/>
  <c r="E52" i="19"/>
  <c r="H51" i="19"/>
  <c r="J51" i="19" s="1"/>
  <c r="G51" i="19"/>
  <c r="I51" i="19" s="1"/>
  <c r="F51" i="19"/>
  <c r="E51" i="19"/>
  <c r="G50" i="19"/>
  <c r="I50" i="19" s="1"/>
  <c r="F50" i="19"/>
  <c r="E50" i="19"/>
  <c r="G49" i="19"/>
  <c r="I49" i="19" s="1"/>
  <c r="F49" i="19"/>
  <c r="E49" i="19"/>
  <c r="I48" i="19"/>
  <c r="G48" i="19"/>
  <c r="E48" i="19"/>
  <c r="D48" i="19"/>
  <c r="H50" i="19" s="1"/>
  <c r="J50" i="19" s="1"/>
  <c r="G47" i="19"/>
  <c r="I47" i="19" s="1"/>
  <c r="E47" i="19"/>
  <c r="D47" i="19"/>
  <c r="F47" i="19" s="1"/>
  <c r="G46" i="19"/>
  <c r="I46" i="19" s="1"/>
  <c r="E46" i="19"/>
  <c r="D46" i="19"/>
  <c r="G45" i="19"/>
  <c r="I45" i="19" s="1"/>
  <c r="E45" i="19"/>
  <c r="D45" i="19"/>
  <c r="H47" i="19" s="1"/>
  <c r="J47" i="19" s="1"/>
  <c r="G44" i="19"/>
  <c r="I44" i="19" s="1"/>
  <c r="E44" i="19"/>
  <c r="D44" i="19"/>
  <c r="G43" i="19"/>
  <c r="I43" i="19" s="1"/>
  <c r="E43" i="19"/>
  <c r="D43" i="19"/>
  <c r="G42" i="19"/>
  <c r="I42" i="19" s="1"/>
  <c r="E42" i="19"/>
  <c r="D42" i="19"/>
  <c r="F42" i="19" s="1"/>
  <c r="G41" i="19"/>
  <c r="I41" i="19" s="1"/>
  <c r="E41" i="19"/>
  <c r="D41" i="19"/>
  <c r="G40" i="19"/>
  <c r="I40" i="19" s="1"/>
  <c r="E40" i="19"/>
  <c r="D40" i="19"/>
  <c r="F40" i="19" s="1"/>
  <c r="G39" i="19"/>
  <c r="I39" i="19" s="1"/>
  <c r="E39" i="19"/>
  <c r="D39" i="19"/>
  <c r="F39" i="19" s="1"/>
  <c r="G38" i="19"/>
  <c r="I38" i="19" s="1"/>
  <c r="E38" i="19"/>
  <c r="D38" i="19"/>
  <c r="G37" i="19"/>
  <c r="I37" i="19" s="1"/>
  <c r="E37" i="19"/>
  <c r="D37" i="19"/>
  <c r="F37" i="19" s="1"/>
  <c r="G36" i="19"/>
  <c r="I36" i="19" s="1"/>
  <c r="E36" i="19"/>
  <c r="D36" i="19"/>
  <c r="G35" i="19"/>
  <c r="I35" i="19" s="1"/>
  <c r="E35" i="19"/>
  <c r="D35" i="19"/>
  <c r="G34" i="19"/>
  <c r="I34" i="19" s="1"/>
  <c r="E34" i="19"/>
  <c r="D34" i="19"/>
  <c r="F34" i="19" s="1"/>
  <c r="G33" i="19"/>
  <c r="I33" i="19" s="1"/>
  <c r="E33" i="19"/>
  <c r="D33" i="19"/>
  <c r="H31" i="19" s="1"/>
  <c r="J31" i="19" s="1"/>
  <c r="G32" i="19"/>
  <c r="I32" i="19" s="1"/>
  <c r="E32" i="19"/>
  <c r="D32" i="19"/>
  <c r="G31" i="19"/>
  <c r="I31" i="19" s="1"/>
  <c r="E31" i="19"/>
  <c r="D31" i="19"/>
  <c r="F31" i="19" s="1"/>
  <c r="I30" i="19"/>
  <c r="D30" i="19"/>
  <c r="G29" i="19"/>
  <c r="I29" i="19" s="1"/>
  <c r="E29" i="19"/>
  <c r="D29" i="19"/>
  <c r="F29" i="19" s="1"/>
  <c r="G28" i="19"/>
  <c r="I28" i="19" s="1"/>
  <c r="E28" i="19"/>
  <c r="D28" i="19"/>
  <c r="G27" i="19"/>
  <c r="I27" i="19" s="1"/>
  <c r="E27" i="19"/>
  <c r="D27" i="19"/>
  <c r="H25" i="19" s="1"/>
  <c r="J25" i="19" s="1"/>
  <c r="G26" i="19"/>
  <c r="I26" i="19" s="1"/>
  <c r="E26" i="19"/>
  <c r="D26" i="19"/>
  <c r="F26" i="19" s="1"/>
  <c r="G25" i="19"/>
  <c r="I25" i="19" s="1"/>
  <c r="F25" i="19"/>
  <c r="E25" i="19"/>
  <c r="D25" i="19"/>
  <c r="H27" i="19" s="1"/>
  <c r="J27" i="19" s="1"/>
  <c r="G24" i="19"/>
  <c r="I24" i="19" s="1"/>
  <c r="E24" i="19"/>
  <c r="D24" i="19"/>
  <c r="H22" i="19" s="1"/>
  <c r="J22" i="19" s="1"/>
  <c r="H23" i="19"/>
  <c r="J23" i="19" s="1"/>
  <c r="G23" i="19"/>
  <c r="I23" i="19" s="1"/>
  <c r="F23" i="19"/>
  <c r="E23" i="19"/>
  <c r="G22" i="19"/>
  <c r="I22" i="19" s="1"/>
  <c r="E22" i="19"/>
  <c r="D22" i="19"/>
  <c r="H24" i="19" s="1"/>
  <c r="J24" i="19" s="1"/>
  <c r="G21" i="19"/>
  <c r="I21" i="19" s="1"/>
  <c r="E21" i="19"/>
  <c r="D21" i="19"/>
  <c r="F21" i="19" s="1"/>
  <c r="G20" i="19"/>
  <c r="I20" i="19" s="1"/>
  <c r="F20" i="19"/>
  <c r="E20" i="19"/>
  <c r="G19" i="19"/>
  <c r="I19" i="19" s="1"/>
  <c r="E19" i="19"/>
  <c r="G18" i="19"/>
  <c r="I18" i="19" s="1"/>
  <c r="E18" i="19"/>
  <c r="G17" i="19"/>
  <c r="I17" i="19" s="1"/>
  <c r="E17" i="19"/>
  <c r="G16" i="19"/>
  <c r="I16" i="19" s="1"/>
  <c r="E16" i="19"/>
  <c r="G15" i="19"/>
  <c r="I15" i="19" s="1"/>
  <c r="E15" i="19"/>
  <c r="G14" i="19"/>
  <c r="I14" i="19" s="1"/>
  <c r="E14" i="19"/>
  <c r="G13" i="19"/>
  <c r="E13" i="19"/>
  <c r="G12" i="19"/>
  <c r="I12" i="19" s="1"/>
  <c r="E12" i="19"/>
  <c r="G11" i="19"/>
  <c r="I11" i="19" s="1"/>
  <c r="E11" i="19"/>
  <c r="G10" i="19"/>
  <c r="I10" i="19" s="1"/>
  <c r="E10" i="19"/>
  <c r="G9" i="19"/>
  <c r="I9" i="19" s="1"/>
  <c r="E9" i="19"/>
  <c r="G8" i="19"/>
  <c r="I8" i="19" s="1"/>
  <c r="E8" i="19"/>
  <c r="E7" i="19"/>
  <c r="E6" i="19"/>
  <c r="H32" i="19" l="1"/>
  <c r="J32" i="19" s="1"/>
  <c r="F30" i="19"/>
  <c r="F33" i="19"/>
  <c r="F24" i="19"/>
  <c r="H46" i="19"/>
  <c r="J46" i="19" s="1"/>
  <c r="F48" i="19"/>
  <c r="F45" i="19"/>
  <c r="H43" i="19"/>
  <c r="J43" i="19" s="1"/>
  <c r="F32" i="19"/>
  <c r="H30" i="19"/>
  <c r="J30" i="19" s="1"/>
  <c r="H36" i="19"/>
  <c r="J36" i="19" s="1"/>
  <c r="H38" i="19"/>
  <c r="J38" i="19" s="1"/>
  <c r="H42" i="19"/>
  <c r="J42" i="19" s="1"/>
  <c r="F22" i="19"/>
  <c r="H34" i="19"/>
  <c r="J34" i="19" s="1"/>
  <c r="H26" i="19"/>
  <c r="J26" i="19" s="1"/>
  <c r="H35" i="19"/>
  <c r="J35" i="19" s="1"/>
  <c r="H33" i="19"/>
  <c r="J33" i="19" s="1"/>
  <c r="H49" i="19"/>
  <c r="J49" i="19" s="1"/>
  <c r="H41" i="19"/>
  <c r="J41" i="19" s="1"/>
  <c r="H39" i="19"/>
  <c r="J39" i="19" s="1"/>
  <c r="H44" i="19"/>
  <c r="J44" i="19" s="1"/>
  <c r="H48" i="19"/>
  <c r="J48" i="19" s="1"/>
  <c r="F38" i="19"/>
  <c r="F28" i="19"/>
  <c r="F44" i="19"/>
  <c r="F27" i="19"/>
  <c r="H29" i="19"/>
  <c r="J29" i="19" s="1"/>
  <c r="F35" i="19"/>
  <c r="H37" i="19"/>
  <c r="J37" i="19" s="1"/>
  <c r="F43" i="19"/>
  <c r="H45" i="19"/>
  <c r="J45" i="19" s="1"/>
  <c r="H40" i="19"/>
  <c r="J40" i="19" s="1"/>
  <c r="F46" i="19"/>
  <c r="F36" i="19"/>
  <c r="H28" i="19"/>
  <c r="J28" i="19" s="1"/>
  <c r="F41" i="19"/>
  <c r="F78" i="28" l="1"/>
  <c r="E78" i="28"/>
  <c r="F77" i="28"/>
  <c r="E77" i="28"/>
  <c r="F75" i="28"/>
  <c r="E75" i="28"/>
  <c r="F74" i="28"/>
  <c r="E74" i="28"/>
  <c r="F72" i="28"/>
  <c r="E72" i="28"/>
  <c r="F71" i="28"/>
  <c r="E71" i="28"/>
  <c r="H69" i="28"/>
  <c r="J69" i="28" s="1"/>
  <c r="I69" i="28"/>
  <c r="F69" i="28"/>
  <c r="E69" i="28"/>
  <c r="H68" i="28"/>
  <c r="J68" i="28" s="1"/>
  <c r="G68" i="28"/>
  <c r="I68" i="28" s="1"/>
  <c r="F68" i="28"/>
  <c r="E68" i="28"/>
  <c r="I67" i="28"/>
  <c r="H67" i="28"/>
  <c r="J67" i="28" s="1"/>
  <c r="G67" i="28"/>
  <c r="F67" i="28"/>
  <c r="E67" i="28"/>
  <c r="H66" i="28"/>
  <c r="J66" i="28" s="1"/>
  <c r="G66" i="28"/>
  <c r="I66" i="28" s="1"/>
  <c r="F66" i="28"/>
  <c r="E66" i="28"/>
  <c r="H65" i="28"/>
  <c r="J65" i="28" s="1"/>
  <c r="G65" i="28"/>
  <c r="I65" i="28" s="1"/>
  <c r="F65" i="28"/>
  <c r="E65" i="28"/>
  <c r="H64" i="28"/>
  <c r="J64" i="28" s="1"/>
  <c r="G64" i="28"/>
  <c r="I64" i="28" s="1"/>
  <c r="F64" i="28"/>
  <c r="E64" i="28"/>
  <c r="H63" i="28"/>
  <c r="J63" i="28" s="1"/>
  <c r="G63" i="28"/>
  <c r="I63" i="28" s="1"/>
  <c r="F63" i="28"/>
  <c r="E63" i="28"/>
  <c r="H62" i="28"/>
  <c r="J62" i="28" s="1"/>
  <c r="G62" i="28"/>
  <c r="I62" i="28" s="1"/>
  <c r="F62" i="28"/>
  <c r="E62" i="28"/>
  <c r="H61" i="28"/>
  <c r="J61" i="28" s="1"/>
  <c r="G61" i="28"/>
  <c r="I61" i="28" s="1"/>
  <c r="F61" i="28"/>
  <c r="E61" i="28"/>
  <c r="H60" i="28"/>
  <c r="J60" i="28" s="1"/>
  <c r="G60" i="28"/>
  <c r="I60" i="28" s="1"/>
  <c r="F60" i="28"/>
  <c r="E60" i="28"/>
  <c r="H59" i="28"/>
  <c r="J59" i="28" s="1"/>
  <c r="G59" i="28"/>
  <c r="I59" i="28" s="1"/>
  <c r="F59" i="28"/>
  <c r="E59" i="28"/>
  <c r="H58" i="28"/>
  <c r="J58" i="28" s="1"/>
  <c r="G58" i="28"/>
  <c r="I58" i="28" s="1"/>
  <c r="F58" i="28"/>
  <c r="E58" i="28"/>
  <c r="H57" i="28"/>
  <c r="J57" i="28" s="1"/>
  <c r="G57" i="28"/>
  <c r="I57" i="28" s="1"/>
  <c r="F57" i="28"/>
  <c r="E57" i="28"/>
  <c r="H56" i="28"/>
  <c r="J56" i="28" s="1"/>
  <c r="G56" i="28"/>
  <c r="I56" i="28" s="1"/>
  <c r="F56" i="28"/>
  <c r="E56" i="28"/>
  <c r="H55" i="28"/>
  <c r="J55" i="28" s="1"/>
  <c r="G55" i="28"/>
  <c r="I55" i="28" s="1"/>
  <c r="F55" i="28"/>
  <c r="E55" i="28"/>
  <c r="H54" i="28"/>
  <c r="J54" i="28" s="1"/>
  <c r="G54" i="28"/>
  <c r="I54" i="28" s="1"/>
  <c r="F54" i="28"/>
  <c r="E54" i="28"/>
  <c r="H53" i="28"/>
  <c r="J53" i="28" s="1"/>
  <c r="G53" i="28"/>
  <c r="I53" i="28" s="1"/>
  <c r="F53" i="28"/>
  <c r="E53" i="28"/>
  <c r="H52" i="28"/>
  <c r="J52" i="28" s="1"/>
  <c r="G52" i="28"/>
  <c r="I52" i="28" s="1"/>
  <c r="F52" i="28"/>
  <c r="E52" i="28"/>
  <c r="I51" i="28"/>
  <c r="H51" i="28"/>
  <c r="J51" i="28" s="1"/>
  <c r="G51" i="28"/>
  <c r="F51" i="28"/>
  <c r="E51" i="28"/>
  <c r="H50" i="28"/>
  <c r="J50" i="28" s="1"/>
  <c r="G50" i="28"/>
  <c r="I50" i="28" s="1"/>
  <c r="F50" i="28"/>
  <c r="E50" i="28"/>
  <c r="H49" i="28"/>
  <c r="J49" i="28" s="1"/>
  <c r="G49" i="28"/>
  <c r="I49" i="28" s="1"/>
  <c r="F49" i="28"/>
  <c r="E49" i="28"/>
  <c r="H48" i="28"/>
  <c r="J48" i="28" s="1"/>
  <c r="G48" i="28"/>
  <c r="I48" i="28" s="1"/>
  <c r="F48" i="28"/>
  <c r="E48" i="28"/>
  <c r="H47" i="28"/>
  <c r="J47" i="28" s="1"/>
  <c r="G47" i="28"/>
  <c r="I47" i="28" s="1"/>
  <c r="F47" i="28"/>
  <c r="E47" i="28"/>
  <c r="H46" i="28"/>
  <c r="J46" i="28" s="1"/>
  <c r="G46" i="28"/>
  <c r="I46" i="28" s="1"/>
  <c r="F46" i="28"/>
  <c r="E46" i="28"/>
  <c r="H45" i="28"/>
  <c r="J45" i="28" s="1"/>
  <c r="G45" i="28"/>
  <c r="I45" i="28" s="1"/>
  <c r="F45" i="28"/>
  <c r="E45" i="28"/>
  <c r="H44" i="28"/>
  <c r="J44" i="28" s="1"/>
  <c r="G44" i="28"/>
  <c r="I44" i="28" s="1"/>
  <c r="F44" i="28"/>
  <c r="E44" i="28"/>
  <c r="H43" i="28"/>
  <c r="J43" i="28" s="1"/>
  <c r="G43" i="28"/>
  <c r="I43" i="28" s="1"/>
  <c r="F43" i="28"/>
  <c r="E43" i="28"/>
  <c r="H42" i="28"/>
  <c r="J42" i="28" s="1"/>
  <c r="G42" i="28"/>
  <c r="I42" i="28" s="1"/>
  <c r="F42" i="28"/>
  <c r="E42" i="28"/>
  <c r="H41" i="28"/>
  <c r="J41" i="28" s="1"/>
  <c r="G41" i="28"/>
  <c r="I41" i="28" s="1"/>
  <c r="F41" i="28"/>
  <c r="E41" i="28"/>
  <c r="H40" i="28"/>
  <c r="J40" i="28" s="1"/>
  <c r="G40" i="28"/>
  <c r="I40" i="28" s="1"/>
  <c r="F40" i="28"/>
  <c r="E40" i="28"/>
  <c r="H39" i="28"/>
  <c r="J39" i="28" s="1"/>
  <c r="G39" i="28"/>
  <c r="I39" i="28" s="1"/>
  <c r="F39" i="28"/>
  <c r="E39" i="28"/>
  <c r="H38" i="28"/>
  <c r="J38" i="28" s="1"/>
  <c r="G38" i="28"/>
  <c r="I38" i="28" s="1"/>
  <c r="F38" i="28"/>
  <c r="E38" i="28"/>
  <c r="H37" i="28"/>
  <c r="J37" i="28" s="1"/>
  <c r="G37" i="28"/>
  <c r="I37" i="28" s="1"/>
  <c r="F37" i="28"/>
  <c r="E37" i="28"/>
  <c r="H36" i="28"/>
  <c r="J36" i="28" s="1"/>
  <c r="G36" i="28"/>
  <c r="I36" i="28" s="1"/>
  <c r="F36" i="28"/>
  <c r="E36" i="28"/>
  <c r="H35" i="28"/>
  <c r="J35" i="28" s="1"/>
  <c r="G35" i="28"/>
  <c r="I35" i="28" s="1"/>
  <c r="F35" i="28"/>
  <c r="E35" i="28"/>
  <c r="H34" i="28"/>
  <c r="J34" i="28" s="1"/>
  <c r="G34" i="28"/>
  <c r="I34" i="28" s="1"/>
  <c r="F34" i="28"/>
  <c r="E34" i="28"/>
  <c r="H33" i="28"/>
  <c r="J33" i="28" s="1"/>
  <c r="G33" i="28"/>
  <c r="I33" i="28" s="1"/>
  <c r="F33" i="28"/>
  <c r="E33" i="28"/>
  <c r="H32" i="28"/>
  <c r="J32" i="28" s="1"/>
  <c r="G32" i="28"/>
  <c r="I32" i="28" s="1"/>
  <c r="F32" i="28"/>
  <c r="E32" i="28"/>
  <c r="H31" i="28"/>
  <c r="J31" i="28" s="1"/>
  <c r="G31" i="28"/>
  <c r="I31" i="28" s="1"/>
  <c r="F31" i="28"/>
  <c r="E31" i="28"/>
  <c r="H29" i="28"/>
  <c r="J29" i="28" s="1"/>
  <c r="G29" i="28"/>
  <c r="I29" i="28" s="1"/>
  <c r="F29" i="28"/>
  <c r="E29" i="28"/>
  <c r="H28" i="28"/>
  <c r="J28" i="28" s="1"/>
  <c r="G28" i="28"/>
  <c r="I28" i="28" s="1"/>
  <c r="F28" i="28"/>
  <c r="E28" i="28"/>
  <c r="I27" i="28"/>
  <c r="H27" i="28"/>
  <c r="J27" i="28" s="1"/>
  <c r="G27" i="28"/>
  <c r="F27" i="28"/>
  <c r="E27" i="28"/>
  <c r="H26" i="28"/>
  <c r="J26" i="28" s="1"/>
  <c r="G26" i="28"/>
  <c r="I26" i="28" s="1"/>
  <c r="F26" i="28"/>
  <c r="E26" i="28"/>
  <c r="J25" i="28"/>
  <c r="H25" i="28"/>
  <c r="G25" i="28"/>
  <c r="I25" i="28" s="1"/>
  <c r="F25" i="28"/>
  <c r="E25" i="28"/>
  <c r="H24" i="28"/>
  <c r="J24" i="28" s="1"/>
  <c r="G24" i="28"/>
  <c r="I24" i="28" s="1"/>
  <c r="F24" i="28"/>
  <c r="E24" i="28"/>
  <c r="H23" i="28"/>
  <c r="J23" i="28" s="1"/>
  <c r="G23" i="28"/>
  <c r="I23" i="28" s="1"/>
  <c r="F23" i="28"/>
  <c r="E23" i="28"/>
  <c r="H22" i="28"/>
  <c r="J22" i="28" s="1"/>
  <c r="G22" i="28"/>
  <c r="I22" i="28" s="1"/>
  <c r="F22" i="28"/>
  <c r="E22" i="28"/>
  <c r="H21" i="28"/>
  <c r="G21" i="28"/>
  <c r="I21" i="28" s="1"/>
  <c r="F21" i="28"/>
  <c r="E21" i="28"/>
  <c r="H20" i="28"/>
  <c r="J21" i="28" s="1"/>
  <c r="G20" i="28"/>
  <c r="F20" i="28"/>
  <c r="E20" i="28"/>
  <c r="G19" i="28"/>
  <c r="I19" i="28" s="1"/>
  <c r="F19" i="28"/>
  <c r="E19" i="28"/>
  <c r="G18" i="28"/>
  <c r="I18" i="28" s="1"/>
  <c r="F18" i="28"/>
  <c r="E18" i="28"/>
  <c r="G17" i="28"/>
  <c r="I17" i="28" s="1"/>
  <c r="F17" i="28"/>
  <c r="E17" i="28"/>
  <c r="G16" i="28"/>
  <c r="I16" i="28" s="1"/>
  <c r="F16" i="28"/>
  <c r="E16" i="28"/>
  <c r="G15" i="28"/>
  <c r="I15" i="28" s="1"/>
  <c r="E15" i="28"/>
  <c r="G14" i="28"/>
  <c r="I14" i="28" s="1"/>
  <c r="E14" i="28"/>
  <c r="G13" i="28"/>
  <c r="I13" i="28" s="1"/>
  <c r="E13" i="28"/>
  <c r="G12" i="28"/>
  <c r="I12" i="28" s="1"/>
  <c r="E12" i="28"/>
  <c r="G11" i="28"/>
  <c r="I11" i="28" s="1"/>
  <c r="E11" i="28"/>
  <c r="G10" i="28"/>
  <c r="I10" i="28" s="1"/>
  <c r="E10" i="28"/>
  <c r="G9" i="28"/>
  <c r="I9" i="28" s="1"/>
  <c r="E9" i="28"/>
  <c r="G8" i="28"/>
  <c r="I8" i="28" s="1"/>
  <c r="E8" i="28"/>
  <c r="E7" i="28"/>
  <c r="E6" i="28"/>
  <c r="I20" i="28" l="1"/>
  <c r="H76" i="29"/>
  <c r="J76" i="29" s="1"/>
  <c r="I76" i="29"/>
  <c r="E72" i="29"/>
  <c r="E71" i="29"/>
  <c r="H69" i="29"/>
  <c r="J69" i="29" s="1"/>
  <c r="G69" i="29"/>
  <c r="I69" i="29" s="1"/>
  <c r="E69" i="29"/>
  <c r="H68" i="29"/>
  <c r="J68" i="29" s="1"/>
  <c r="G68" i="29"/>
  <c r="I68" i="29" s="1"/>
  <c r="E68" i="29"/>
  <c r="H67" i="29"/>
  <c r="J67" i="29" s="1"/>
  <c r="G67" i="29"/>
  <c r="I67" i="29" s="1"/>
  <c r="E67" i="29"/>
  <c r="H66" i="29"/>
  <c r="J66" i="29" s="1"/>
  <c r="G66" i="29"/>
  <c r="I66" i="29" s="1"/>
  <c r="E66" i="29"/>
  <c r="H65" i="29"/>
  <c r="J65" i="29" s="1"/>
  <c r="G65" i="29"/>
  <c r="I65" i="29" s="1"/>
  <c r="E65" i="29"/>
  <c r="H64" i="29"/>
  <c r="J64" i="29" s="1"/>
  <c r="G64" i="29"/>
  <c r="I64" i="29" s="1"/>
  <c r="E64" i="29"/>
  <c r="H63" i="29"/>
  <c r="J63" i="29" s="1"/>
  <c r="G63" i="29"/>
  <c r="I63" i="29" s="1"/>
  <c r="E63" i="29"/>
  <c r="H62" i="29"/>
  <c r="J62" i="29" s="1"/>
  <c r="G62" i="29"/>
  <c r="I62" i="29" s="1"/>
  <c r="E62" i="29"/>
  <c r="H61" i="29"/>
  <c r="J61" i="29" s="1"/>
  <c r="G61" i="29"/>
  <c r="I61" i="29" s="1"/>
  <c r="E61" i="29"/>
  <c r="H60" i="29"/>
  <c r="J60" i="29" s="1"/>
  <c r="G60" i="29"/>
  <c r="I60" i="29" s="1"/>
  <c r="E60" i="29"/>
  <c r="H59" i="29"/>
  <c r="J59" i="29" s="1"/>
  <c r="G59" i="29"/>
  <c r="I59" i="29" s="1"/>
  <c r="E59" i="29"/>
  <c r="H58" i="29"/>
  <c r="J58" i="29" s="1"/>
  <c r="G58" i="29"/>
  <c r="I58" i="29" s="1"/>
  <c r="E58" i="29"/>
  <c r="H57" i="29"/>
  <c r="J57" i="29" s="1"/>
  <c r="G57" i="29"/>
  <c r="I57" i="29" s="1"/>
  <c r="E57" i="29"/>
  <c r="H56" i="29"/>
  <c r="J56" i="29" s="1"/>
  <c r="G56" i="29"/>
  <c r="I56" i="29" s="1"/>
  <c r="E56" i="29"/>
  <c r="H55" i="29"/>
  <c r="J55" i="29" s="1"/>
  <c r="G55" i="29"/>
  <c r="I55" i="29" s="1"/>
  <c r="E55" i="29"/>
  <c r="H54" i="29"/>
  <c r="J54" i="29" s="1"/>
  <c r="G54" i="29"/>
  <c r="I54" i="29" s="1"/>
  <c r="E54" i="29"/>
  <c r="H53" i="29"/>
  <c r="J53" i="29" s="1"/>
  <c r="G53" i="29"/>
  <c r="I53" i="29" s="1"/>
  <c r="E53" i="29"/>
  <c r="H52" i="29"/>
  <c r="J52" i="29" s="1"/>
  <c r="G52" i="29"/>
  <c r="I52" i="29" s="1"/>
  <c r="E52" i="29"/>
  <c r="H51" i="29"/>
  <c r="J51" i="29" s="1"/>
  <c r="G51" i="29"/>
  <c r="I51" i="29" s="1"/>
  <c r="E51" i="29"/>
  <c r="H50" i="29"/>
  <c r="J50" i="29" s="1"/>
  <c r="G50" i="29"/>
  <c r="I50" i="29" s="1"/>
  <c r="E50" i="29"/>
  <c r="H49" i="29"/>
  <c r="J49" i="29" s="1"/>
  <c r="G49" i="29"/>
  <c r="I49" i="29" s="1"/>
  <c r="E49" i="29"/>
  <c r="H48" i="29"/>
  <c r="J48" i="29" s="1"/>
  <c r="G48" i="29"/>
  <c r="I48" i="29" s="1"/>
  <c r="E48" i="29"/>
  <c r="H47" i="29"/>
  <c r="J47" i="29" s="1"/>
  <c r="G47" i="29"/>
  <c r="I47" i="29" s="1"/>
  <c r="E47" i="29"/>
  <c r="H46" i="29"/>
  <c r="J46" i="29" s="1"/>
  <c r="G46" i="29"/>
  <c r="I46" i="29" s="1"/>
  <c r="E46" i="29"/>
  <c r="H45" i="29"/>
  <c r="J45" i="29" s="1"/>
  <c r="G45" i="29"/>
  <c r="I45" i="29" s="1"/>
  <c r="E45" i="29"/>
  <c r="H44" i="29"/>
  <c r="J44" i="29" s="1"/>
  <c r="G44" i="29"/>
  <c r="I44" i="29" s="1"/>
  <c r="E44" i="29"/>
  <c r="H43" i="29"/>
  <c r="J43" i="29" s="1"/>
  <c r="G43" i="29"/>
  <c r="I43" i="29" s="1"/>
  <c r="E43" i="29"/>
  <c r="H42" i="29"/>
  <c r="J42" i="29" s="1"/>
  <c r="G42" i="29"/>
  <c r="I42" i="29" s="1"/>
  <c r="E42" i="29"/>
  <c r="H41" i="29"/>
  <c r="J41" i="29" s="1"/>
  <c r="G41" i="29"/>
  <c r="I41" i="29" s="1"/>
  <c r="E41" i="29"/>
  <c r="H40" i="29"/>
  <c r="J40" i="29" s="1"/>
  <c r="G40" i="29"/>
  <c r="I40" i="29" s="1"/>
  <c r="E40" i="29"/>
  <c r="H39" i="29"/>
  <c r="J39" i="29" s="1"/>
  <c r="G39" i="29"/>
  <c r="I39" i="29" s="1"/>
  <c r="E39" i="29"/>
  <c r="H38" i="29"/>
  <c r="J38" i="29" s="1"/>
  <c r="G38" i="29"/>
  <c r="I38" i="29" s="1"/>
  <c r="E38" i="29"/>
  <c r="H37" i="29"/>
  <c r="J37" i="29" s="1"/>
  <c r="G37" i="29"/>
  <c r="I37" i="29" s="1"/>
  <c r="E37" i="29"/>
  <c r="H36" i="29"/>
  <c r="J36" i="29" s="1"/>
  <c r="G36" i="29"/>
  <c r="I36" i="29" s="1"/>
  <c r="E36" i="29"/>
  <c r="H35" i="29"/>
  <c r="J35" i="29" s="1"/>
  <c r="G35" i="29"/>
  <c r="I35" i="29" s="1"/>
  <c r="E35" i="29"/>
  <c r="H34" i="29"/>
  <c r="J34" i="29" s="1"/>
  <c r="G34" i="29"/>
  <c r="I34" i="29" s="1"/>
  <c r="E34" i="29"/>
  <c r="H33" i="29"/>
  <c r="J33" i="29" s="1"/>
  <c r="G33" i="29"/>
  <c r="I33" i="29" s="1"/>
  <c r="E33" i="29"/>
  <c r="H32" i="29"/>
  <c r="J32" i="29" s="1"/>
  <c r="G32" i="29"/>
  <c r="I32" i="29" s="1"/>
  <c r="E32" i="29"/>
  <c r="H31" i="29"/>
  <c r="J31" i="29" s="1"/>
  <c r="G31" i="29"/>
  <c r="I31" i="29" s="1"/>
  <c r="E31" i="29"/>
  <c r="H30" i="29"/>
  <c r="J30" i="29" s="1"/>
  <c r="G30" i="29"/>
  <c r="I30" i="29" s="1"/>
  <c r="E30" i="29"/>
  <c r="H29" i="29"/>
  <c r="J29" i="29" s="1"/>
  <c r="G29" i="29"/>
  <c r="I29" i="29" s="1"/>
  <c r="E29" i="29"/>
  <c r="H28" i="29"/>
  <c r="J28" i="29" s="1"/>
  <c r="G28" i="29"/>
  <c r="I28" i="29" s="1"/>
  <c r="E28" i="29"/>
  <c r="H27" i="29"/>
  <c r="J27" i="29" s="1"/>
  <c r="G27" i="29"/>
  <c r="I27" i="29" s="1"/>
  <c r="E27" i="29"/>
  <c r="H26" i="29"/>
  <c r="J26" i="29" s="1"/>
  <c r="G26" i="29"/>
  <c r="I26" i="29" s="1"/>
  <c r="E26" i="29"/>
  <c r="H25" i="29"/>
  <c r="J25" i="29" s="1"/>
  <c r="G25" i="29"/>
  <c r="I25" i="29" s="1"/>
  <c r="E25" i="29"/>
  <c r="H24" i="29"/>
  <c r="J24" i="29" s="1"/>
  <c r="G24" i="29"/>
  <c r="I24" i="29" s="1"/>
  <c r="E24" i="29"/>
  <c r="H23" i="29"/>
  <c r="J23" i="29" s="1"/>
  <c r="G23" i="29"/>
  <c r="I23" i="29" s="1"/>
  <c r="E23" i="29"/>
  <c r="G22" i="29"/>
  <c r="I22" i="29" s="1"/>
  <c r="E22" i="29"/>
  <c r="G21" i="29"/>
  <c r="I21" i="29" s="1"/>
  <c r="E21" i="29"/>
  <c r="G20" i="29"/>
  <c r="I20" i="29" s="1"/>
  <c r="E20" i="29"/>
  <c r="G19" i="29"/>
  <c r="I19" i="29" s="1"/>
  <c r="E19" i="29"/>
  <c r="G18" i="29"/>
  <c r="I18" i="29" s="1"/>
  <c r="E18" i="29"/>
  <c r="G17" i="29"/>
  <c r="I17" i="29" s="1"/>
  <c r="E17" i="29"/>
  <c r="G16" i="29"/>
  <c r="I16" i="29" s="1"/>
  <c r="E16" i="29"/>
  <c r="G15" i="29"/>
  <c r="I15" i="29" s="1"/>
  <c r="E15" i="29"/>
  <c r="G14" i="29"/>
  <c r="I14" i="29" s="1"/>
  <c r="E14" i="29"/>
  <c r="G13" i="29"/>
  <c r="I13" i="29" s="1"/>
  <c r="E13" i="29"/>
  <c r="G12" i="29"/>
  <c r="I12" i="29" s="1"/>
  <c r="E12" i="29"/>
  <c r="G11" i="29"/>
  <c r="I11" i="29" s="1"/>
  <c r="E11" i="29"/>
  <c r="G10" i="29"/>
  <c r="I10" i="29" s="1"/>
  <c r="E10" i="29"/>
  <c r="G9" i="29"/>
  <c r="I9" i="29" s="1"/>
  <c r="E9" i="29"/>
  <c r="G8" i="29"/>
  <c r="I8" i="29" s="1"/>
  <c r="E8" i="29"/>
  <c r="E7" i="29"/>
  <c r="E6" i="29"/>
  <c r="H77" i="32" l="1"/>
  <c r="J77" i="32" s="1"/>
  <c r="G77" i="32"/>
  <c r="I77" i="32" s="1"/>
  <c r="F76" i="32"/>
  <c r="E76" i="32"/>
  <c r="F72" i="32"/>
  <c r="E72" i="32"/>
  <c r="F71" i="32"/>
  <c r="E71" i="32"/>
  <c r="H69" i="32"/>
  <c r="J69" i="32" s="1"/>
  <c r="G69" i="32"/>
  <c r="I69" i="32" s="1"/>
  <c r="F69" i="32"/>
  <c r="E69" i="32"/>
  <c r="H68" i="32"/>
  <c r="J68" i="32" s="1"/>
  <c r="G68" i="32"/>
  <c r="I68" i="32" s="1"/>
  <c r="F68" i="32"/>
  <c r="E68" i="32"/>
  <c r="H67" i="32"/>
  <c r="J67" i="32" s="1"/>
  <c r="G67" i="32"/>
  <c r="I67" i="32" s="1"/>
  <c r="F67" i="32"/>
  <c r="E67" i="32"/>
  <c r="H66" i="32"/>
  <c r="J66" i="32" s="1"/>
  <c r="G66" i="32"/>
  <c r="I66" i="32" s="1"/>
  <c r="F66" i="32"/>
  <c r="E66" i="32"/>
  <c r="H65" i="32"/>
  <c r="J65" i="32" s="1"/>
  <c r="G65" i="32"/>
  <c r="I65" i="32" s="1"/>
  <c r="F65" i="32"/>
  <c r="E65" i="32"/>
  <c r="H64" i="32"/>
  <c r="J64" i="32" s="1"/>
  <c r="G64" i="32"/>
  <c r="I64" i="32" s="1"/>
  <c r="F64" i="32"/>
  <c r="E64" i="32"/>
  <c r="H63" i="32"/>
  <c r="J63" i="32" s="1"/>
  <c r="G63" i="32"/>
  <c r="I63" i="32" s="1"/>
  <c r="F63" i="32"/>
  <c r="E63" i="32"/>
  <c r="H62" i="32"/>
  <c r="J62" i="32" s="1"/>
  <c r="G62" i="32"/>
  <c r="I62" i="32" s="1"/>
  <c r="F62" i="32"/>
  <c r="E62" i="32"/>
  <c r="H61" i="32"/>
  <c r="J61" i="32" s="1"/>
  <c r="G61" i="32"/>
  <c r="I61" i="32" s="1"/>
  <c r="F61" i="32"/>
  <c r="E61" i="32"/>
  <c r="H60" i="32"/>
  <c r="J60" i="32" s="1"/>
  <c r="G60" i="32"/>
  <c r="I60" i="32" s="1"/>
  <c r="F60" i="32"/>
  <c r="E60" i="32"/>
  <c r="H59" i="32"/>
  <c r="J59" i="32" s="1"/>
  <c r="G59" i="32"/>
  <c r="I59" i="32" s="1"/>
  <c r="F59" i="32"/>
  <c r="E59" i="32"/>
  <c r="H58" i="32"/>
  <c r="J58" i="32" s="1"/>
  <c r="G58" i="32"/>
  <c r="I58" i="32" s="1"/>
  <c r="F58" i="32"/>
  <c r="E58" i="32"/>
  <c r="H57" i="32"/>
  <c r="J57" i="32" s="1"/>
  <c r="G57" i="32"/>
  <c r="I57" i="32" s="1"/>
  <c r="F57" i="32"/>
  <c r="E57" i="32"/>
  <c r="H56" i="32"/>
  <c r="J56" i="32" s="1"/>
  <c r="G56" i="32"/>
  <c r="I56" i="32" s="1"/>
  <c r="F56" i="32"/>
  <c r="E56" i="32"/>
  <c r="I55" i="32"/>
  <c r="H55" i="32"/>
  <c r="J55" i="32" s="1"/>
  <c r="G55" i="32"/>
  <c r="F55" i="32"/>
  <c r="E55" i="32"/>
  <c r="H54" i="32"/>
  <c r="J54" i="32" s="1"/>
  <c r="G54" i="32"/>
  <c r="I54" i="32" s="1"/>
  <c r="F54" i="32"/>
  <c r="E54" i="32"/>
  <c r="H53" i="32"/>
  <c r="J53" i="32" s="1"/>
  <c r="G53" i="32"/>
  <c r="I53" i="32" s="1"/>
  <c r="F53" i="32"/>
  <c r="E53" i="32"/>
  <c r="H52" i="32"/>
  <c r="J52" i="32" s="1"/>
  <c r="G52" i="32"/>
  <c r="I52" i="32" s="1"/>
  <c r="F52" i="32"/>
  <c r="E52" i="32"/>
  <c r="H51" i="32"/>
  <c r="J51" i="32" s="1"/>
  <c r="G51" i="32"/>
  <c r="I51" i="32" s="1"/>
  <c r="F51" i="32"/>
  <c r="E51" i="32"/>
  <c r="I50" i="32"/>
  <c r="H50" i="32"/>
  <c r="J50" i="32" s="1"/>
  <c r="G50" i="32"/>
  <c r="F50" i="32"/>
  <c r="E50" i="32"/>
  <c r="H49" i="32"/>
  <c r="J49" i="32" s="1"/>
  <c r="G49" i="32"/>
  <c r="I49" i="32" s="1"/>
  <c r="F49" i="32"/>
  <c r="E49" i="32"/>
  <c r="H48" i="32"/>
  <c r="J48" i="32" s="1"/>
  <c r="G48" i="32"/>
  <c r="I48" i="32" s="1"/>
  <c r="F48" i="32"/>
  <c r="E48" i="32"/>
  <c r="H47" i="32"/>
  <c r="J47" i="32" s="1"/>
  <c r="G47" i="32"/>
  <c r="I47" i="32" s="1"/>
  <c r="F47" i="32"/>
  <c r="E47" i="32"/>
  <c r="H46" i="32"/>
  <c r="J46" i="32" s="1"/>
  <c r="G46" i="32"/>
  <c r="I46" i="32" s="1"/>
  <c r="F46" i="32"/>
  <c r="E46" i="32"/>
  <c r="H45" i="32"/>
  <c r="J45" i="32" s="1"/>
  <c r="G45" i="32"/>
  <c r="I45" i="32" s="1"/>
  <c r="F45" i="32"/>
  <c r="E45" i="32"/>
  <c r="H44" i="32"/>
  <c r="J44" i="32" s="1"/>
  <c r="G44" i="32"/>
  <c r="I44" i="32" s="1"/>
  <c r="F44" i="32"/>
  <c r="E44" i="32"/>
  <c r="H43" i="32"/>
  <c r="J43" i="32" s="1"/>
  <c r="G43" i="32"/>
  <c r="I43" i="32" s="1"/>
  <c r="F43" i="32"/>
  <c r="E43" i="32"/>
  <c r="H42" i="32"/>
  <c r="J42" i="32" s="1"/>
  <c r="G42" i="32"/>
  <c r="I42" i="32" s="1"/>
  <c r="F42" i="32"/>
  <c r="E42" i="32"/>
  <c r="H41" i="32"/>
  <c r="J41" i="32" s="1"/>
  <c r="G41" i="32"/>
  <c r="I41" i="32" s="1"/>
  <c r="F41" i="32"/>
  <c r="E41" i="32"/>
  <c r="H40" i="32"/>
  <c r="J40" i="32" s="1"/>
  <c r="G40" i="32"/>
  <c r="I40" i="32" s="1"/>
  <c r="F40" i="32"/>
  <c r="E40" i="32"/>
  <c r="H39" i="32"/>
  <c r="J39" i="32" s="1"/>
  <c r="G39" i="32"/>
  <c r="I39" i="32" s="1"/>
  <c r="F39" i="32"/>
  <c r="E39" i="32"/>
  <c r="H38" i="32"/>
  <c r="J38" i="32" s="1"/>
  <c r="G38" i="32"/>
  <c r="I38" i="32" s="1"/>
  <c r="F38" i="32"/>
  <c r="E38" i="32"/>
  <c r="H37" i="32"/>
  <c r="J37" i="32" s="1"/>
  <c r="G37" i="32"/>
  <c r="I37" i="32" s="1"/>
  <c r="F37" i="32"/>
  <c r="E37" i="32"/>
  <c r="H36" i="32"/>
  <c r="J36" i="32" s="1"/>
  <c r="G36" i="32"/>
  <c r="I36" i="32" s="1"/>
  <c r="F36" i="32"/>
  <c r="E36" i="32"/>
  <c r="H35" i="32"/>
  <c r="J35" i="32" s="1"/>
  <c r="G35" i="32"/>
  <c r="I35" i="32" s="1"/>
  <c r="F35" i="32"/>
  <c r="E35" i="32"/>
  <c r="I34" i="32"/>
  <c r="H34" i="32"/>
  <c r="J34" i="32" s="1"/>
  <c r="G34" i="32"/>
  <c r="F34" i="32"/>
  <c r="E34" i="32"/>
  <c r="H33" i="32"/>
  <c r="J33" i="32" s="1"/>
  <c r="G33" i="32"/>
  <c r="I33" i="32" s="1"/>
  <c r="F33" i="32"/>
  <c r="E33" i="32"/>
  <c r="H32" i="32"/>
  <c r="J32" i="32" s="1"/>
  <c r="G32" i="32"/>
  <c r="I32" i="32" s="1"/>
  <c r="F32" i="32"/>
  <c r="E32" i="32"/>
  <c r="H31" i="32"/>
  <c r="J31" i="32" s="1"/>
  <c r="G31" i="32"/>
  <c r="I31" i="32" s="1"/>
  <c r="F31" i="32"/>
  <c r="E31" i="32"/>
  <c r="H29" i="32"/>
  <c r="J29" i="32" s="1"/>
  <c r="G29" i="32"/>
  <c r="I29" i="32" s="1"/>
  <c r="F29" i="32"/>
  <c r="E29" i="32"/>
  <c r="H28" i="32"/>
  <c r="J28" i="32" s="1"/>
  <c r="G28" i="32"/>
  <c r="I28" i="32" s="1"/>
  <c r="F28" i="32"/>
  <c r="E28" i="32"/>
  <c r="H27" i="32"/>
  <c r="J27" i="32" s="1"/>
  <c r="G27" i="32"/>
  <c r="I27" i="32" s="1"/>
  <c r="F27" i="32"/>
  <c r="E27" i="32"/>
  <c r="H26" i="32"/>
  <c r="J26" i="32" s="1"/>
  <c r="G26" i="32"/>
  <c r="I26" i="32" s="1"/>
  <c r="F26" i="32"/>
  <c r="E26" i="32"/>
  <c r="H25" i="32"/>
  <c r="J25" i="32" s="1"/>
  <c r="G25" i="32"/>
  <c r="I25" i="32" s="1"/>
  <c r="F25" i="32"/>
  <c r="E25" i="32"/>
  <c r="H24" i="32"/>
  <c r="J24" i="32" s="1"/>
  <c r="G24" i="32"/>
  <c r="I24" i="32" s="1"/>
  <c r="F24" i="32"/>
  <c r="E24" i="32"/>
  <c r="H23" i="32"/>
  <c r="J23" i="32" s="1"/>
  <c r="G23" i="32"/>
  <c r="I23" i="32" s="1"/>
  <c r="F23" i="32"/>
  <c r="E23" i="32"/>
  <c r="H22" i="32"/>
  <c r="J22" i="32" s="1"/>
  <c r="G22" i="32"/>
  <c r="I22" i="32" s="1"/>
  <c r="F22" i="32"/>
  <c r="E22" i="32"/>
  <c r="H21" i="32"/>
  <c r="J21" i="32" s="1"/>
  <c r="G21" i="32"/>
  <c r="I21" i="32" s="1"/>
  <c r="F21" i="32"/>
  <c r="E21" i="32"/>
  <c r="H20" i="32"/>
  <c r="J20" i="32" s="1"/>
  <c r="G20" i="32"/>
  <c r="I20" i="32" s="1"/>
  <c r="F20" i="32"/>
  <c r="E20" i="32"/>
  <c r="H19" i="32"/>
  <c r="J19" i="32" s="1"/>
  <c r="G19" i="32"/>
  <c r="I19" i="32" s="1"/>
  <c r="F19" i="32"/>
  <c r="E19" i="32"/>
  <c r="H18" i="32"/>
  <c r="J18" i="32" s="1"/>
  <c r="G18" i="32"/>
  <c r="I18" i="32" s="1"/>
  <c r="F18" i="32"/>
  <c r="E18" i="32"/>
  <c r="H17" i="32"/>
  <c r="J17" i="32" s="1"/>
  <c r="G17" i="32"/>
  <c r="I17" i="32" s="1"/>
  <c r="F17" i="32"/>
  <c r="E17" i="32"/>
  <c r="H16" i="32"/>
  <c r="J16" i="32" s="1"/>
  <c r="G16" i="32"/>
  <c r="I16" i="32" s="1"/>
  <c r="F16" i="32"/>
  <c r="E16" i="32"/>
  <c r="H15" i="32"/>
  <c r="J15" i="32" s="1"/>
  <c r="G15" i="32"/>
  <c r="I15" i="32" s="1"/>
  <c r="F15" i="32"/>
  <c r="E15" i="32"/>
  <c r="H14" i="32"/>
  <c r="J14" i="32" s="1"/>
  <c r="G14" i="32"/>
  <c r="I14" i="32" s="1"/>
  <c r="F14" i="32"/>
  <c r="E14" i="32"/>
  <c r="H13" i="32"/>
  <c r="J13" i="32" s="1"/>
  <c r="G13" i="32"/>
  <c r="I13" i="32" s="1"/>
  <c r="F13" i="32"/>
  <c r="E13" i="32"/>
  <c r="H12" i="32"/>
  <c r="J12" i="32" s="1"/>
  <c r="G12" i="32"/>
  <c r="I12" i="32" s="1"/>
  <c r="F12" i="32"/>
  <c r="E12" i="32"/>
  <c r="G11" i="32"/>
  <c r="I11" i="32" s="1"/>
  <c r="F11" i="32"/>
  <c r="E11" i="32"/>
  <c r="G10" i="32"/>
  <c r="I10" i="32" s="1"/>
  <c r="F10" i="32"/>
  <c r="E10" i="32"/>
  <c r="G9" i="32"/>
  <c r="I9" i="32" s="1"/>
  <c r="E9" i="32"/>
  <c r="G8" i="32"/>
  <c r="I8" i="32" s="1"/>
  <c r="E8" i="32"/>
  <c r="E7" i="32"/>
  <c r="E6" i="32"/>
  <c r="H69" i="4" l="1"/>
  <c r="J69" i="4" s="1"/>
  <c r="G69" i="4"/>
  <c r="I69" i="4" s="1"/>
  <c r="H68" i="4"/>
  <c r="J68" i="4" s="1"/>
  <c r="G68" i="4"/>
  <c r="I68" i="4" s="1"/>
  <c r="H67" i="4"/>
  <c r="J67" i="4" s="1"/>
  <c r="G67" i="4"/>
  <c r="I67" i="4" s="1"/>
  <c r="H66" i="4"/>
  <c r="J66" i="4" s="1"/>
  <c r="G66" i="4"/>
  <c r="I66" i="4" s="1"/>
  <c r="H65" i="4"/>
  <c r="J65" i="4" s="1"/>
  <c r="G65" i="4"/>
  <c r="I65" i="4" s="1"/>
  <c r="H64" i="4"/>
  <c r="J64" i="4" s="1"/>
  <c r="G64" i="4"/>
  <c r="I64" i="4" s="1"/>
  <c r="H63" i="4"/>
  <c r="J63" i="4" s="1"/>
  <c r="G63" i="4"/>
  <c r="I63" i="4" s="1"/>
  <c r="H62" i="4"/>
  <c r="J62" i="4" s="1"/>
  <c r="G62" i="4"/>
  <c r="I62" i="4" s="1"/>
  <c r="H61" i="4"/>
  <c r="J61" i="4" s="1"/>
  <c r="G61" i="4"/>
  <c r="I61" i="4" s="1"/>
  <c r="H60" i="4"/>
  <c r="J60" i="4" s="1"/>
  <c r="G60" i="4"/>
  <c r="I60" i="4" s="1"/>
  <c r="H59" i="4"/>
  <c r="J59" i="4" s="1"/>
  <c r="G59" i="4"/>
  <c r="I59" i="4" s="1"/>
  <c r="H58" i="4"/>
  <c r="J58" i="4" s="1"/>
  <c r="G58" i="4"/>
  <c r="I58" i="4" s="1"/>
  <c r="H57" i="4"/>
  <c r="J57" i="4" s="1"/>
  <c r="G57" i="4"/>
  <c r="I57" i="4" s="1"/>
  <c r="H56" i="4"/>
  <c r="J56" i="4" s="1"/>
  <c r="G56" i="4"/>
  <c r="I56" i="4" s="1"/>
  <c r="H55" i="4"/>
  <c r="J55" i="4" s="1"/>
  <c r="G55" i="4"/>
  <c r="I55" i="4" s="1"/>
  <c r="H54" i="4"/>
  <c r="J54" i="4" s="1"/>
  <c r="G54" i="4"/>
  <c r="I54" i="4" s="1"/>
  <c r="H53" i="4"/>
  <c r="J53" i="4" s="1"/>
  <c r="G53" i="4"/>
  <c r="I53" i="4" s="1"/>
  <c r="H52" i="4"/>
  <c r="J52" i="4" s="1"/>
  <c r="G52" i="4"/>
  <c r="I52" i="4" s="1"/>
  <c r="H51" i="4"/>
  <c r="J51" i="4" s="1"/>
  <c r="G51" i="4"/>
  <c r="I51" i="4" s="1"/>
  <c r="H50" i="4"/>
  <c r="J50" i="4" s="1"/>
  <c r="G50" i="4"/>
  <c r="I50" i="4" s="1"/>
  <c r="H49" i="4"/>
  <c r="J49" i="4" s="1"/>
  <c r="G49" i="4"/>
  <c r="I49" i="4" s="1"/>
  <c r="H48" i="4"/>
  <c r="J48" i="4" s="1"/>
  <c r="G48" i="4"/>
  <c r="I48" i="4" s="1"/>
  <c r="H47" i="4"/>
  <c r="J47" i="4" s="1"/>
  <c r="G47" i="4"/>
  <c r="I47" i="4" s="1"/>
  <c r="H46" i="4"/>
  <c r="J46" i="4" s="1"/>
  <c r="G46" i="4"/>
  <c r="I46" i="4" s="1"/>
  <c r="H45" i="4"/>
  <c r="J45" i="4" s="1"/>
  <c r="G45" i="4"/>
  <c r="I45" i="4" s="1"/>
  <c r="H44" i="4"/>
  <c r="J44" i="4" s="1"/>
  <c r="G44" i="4"/>
  <c r="I44" i="4" s="1"/>
  <c r="H43" i="4"/>
  <c r="J43" i="4" s="1"/>
  <c r="G43" i="4"/>
  <c r="I43" i="4" s="1"/>
  <c r="H42" i="4"/>
  <c r="J42" i="4" s="1"/>
  <c r="G42" i="4"/>
  <c r="I42" i="4" s="1"/>
  <c r="H41" i="4"/>
  <c r="J41" i="4" s="1"/>
  <c r="G41" i="4"/>
  <c r="I41" i="4" s="1"/>
  <c r="H40" i="4"/>
  <c r="J40" i="4" s="1"/>
  <c r="G40" i="4"/>
  <c r="I40" i="4" s="1"/>
  <c r="H39" i="4"/>
  <c r="J39" i="4" s="1"/>
  <c r="G39" i="4"/>
  <c r="I39" i="4" s="1"/>
  <c r="H38" i="4"/>
  <c r="J38" i="4" s="1"/>
  <c r="G38" i="4"/>
  <c r="I38" i="4" s="1"/>
  <c r="H37" i="4"/>
  <c r="J37" i="4" s="1"/>
  <c r="G37" i="4"/>
  <c r="I37" i="4" s="1"/>
  <c r="H36" i="4"/>
  <c r="J36" i="4" s="1"/>
  <c r="G36" i="4"/>
  <c r="I36" i="4" s="1"/>
  <c r="H35" i="4"/>
  <c r="J35" i="4" s="1"/>
  <c r="G35" i="4"/>
  <c r="I35" i="4" s="1"/>
  <c r="H34" i="4"/>
  <c r="J34" i="4" s="1"/>
  <c r="G34" i="4"/>
  <c r="I34" i="4" s="1"/>
  <c r="H33" i="4"/>
  <c r="J33" i="4" s="1"/>
  <c r="G33" i="4"/>
  <c r="I33" i="4" s="1"/>
  <c r="H32" i="4"/>
  <c r="J32" i="4" s="1"/>
  <c r="G32" i="4"/>
  <c r="I32" i="4" s="1"/>
  <c r="H31" i="4"/>
  <c r="J31" i="4" s="1"/>
  <c r="G31" i="4"/>
  <c r="I31" i="4" s="1"/>
  <c r="H29" i="4"/>
  <c r="J29" i="4" s="1"/>
  <c r="G29" i="4"/>
  <c r="I29" i="4" s="1"/>
  <c r="H28" i="4"/>
  <c r="J28" i="4" s="1"/>
  <c r="G28" i="4"/>
  <c r="I28" i="4" s="1"/>
  <c r="H27" i="4"/>
  <c r="J27" i="4" s="1"/>
  <c r="G27" i="4"/>
  <c r="I27" i="4" s="1"/>
  <c r="H26" i="4"/>
  <c r="J26" i="4" s="1"/>
  <c r="G26" i="4"/>
  <c r="I26" i="4" s="1"/>
  <c r="H25" i="4"/>
  <c r="J25" i="4" s="1"/>
  <c r="G25" i="4"/>
  <c r="I25" i="4" s="1"/>
  <c r="H24" i="4"/>
  <c r="J24" i="4" s="1"/>
  <c r="G24" i="4"/>
  <c r="I24" i="4" s="1"/>
  <c r="H23" i="4"/>
  <c r="J23" i="4" s="1"/>
  <c r="G23" i="4"/>
  <c r="I23" i="4" s="1"/>
  <c r="H22" i="4"/>
  <c r="J22" i="4" s="1"/>
  <c r="G22" i="4"/>
  <c r="I22" i="4" s="1"/>
  <c r="J21" i="4"/>
  <c r="G21" i="4"/>
  <c r="I21" i="4" s="1"/>
  <c r="J20" i="4"/>
  <c r="G20" i="4"/>
  <c r="I20" i="4" s="1"/>
  <c r="J19" i="4"/>
  <c r="G19" i="4"/>
  <c r="I19" i="4" s="1"/>
  <c r="J18" i="4"/>
  <c r="G18" i="4"/>
  <c r="I18" i="4" s="1"/>
  <c r="J17" i="4"/>
  <c r="G17" i="4"/>
  <c r="I17" i="4" s="1"/>
  <c r="J16" i="4"/>
  <c r="G16" i="4"/>
  <c r="I16" i="4" s="1"/>
  <c r="J15" i="4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G8" i="4"/>
  <c r="I8" i="4" s="1"/>
  <c r="F78" i="2"/>
  <c r="F72" i="2"/>
  <c r="E72" i="2"/>
  <c r="F71" i="2"/>
  <c r="E71" i="2"/>
  <c r="H70" i="2"/>
  <c r="J70" i="2" s="1"/>
  <c r="G70" i="2"/>
  <c r="I70" i="2" s="1"/>
  <c r="F70" i="2"/>
  <c r="E70" i="2"/>
  <c r="H69" i="2"/>
  <c r="J69" i="2" s="1"/>
  <c r="G69" i="2"/>
  <c r="I69" i="2" s="1"/>
  <c r="F69" i="2"/>
  <c r="E69" i="2"/>
  <c r="H68" i="2"/>
  <c r="J68" i="2" s="1"/>
  <c r="G68" i="2"/>
  <c r="I68" i="2" s="1"/>
  <c r="F68" i="2"/>
  <c r="E68" i="2"/>
  <c r="H67" i="2"/>
  <c r="J67" i="2" s="1"/>
  <c r="G67" i="2"/>
  <c r="I67" i="2" s="1"/>
  <c r="F67" i="2"/>
  <c r="E67" i="2"/>
  <c r="H66" i="2"/>
  <c r="J66" i="2" s="1"/>
  <c r="G66" i="2"/>
  <c r="I66" i="2" s="1"/>
  <c r="F66" i="2"/>
  <c r="E66" i="2"/>
  <c r="H65" i="2"/>
  <c r="J65" i="2" s="1"/>
  <c r="G65" i="2"/>
  <c r="I65" i="2" s="1"/>
  <c r="F65" i="2"/>
  <c r="E65" i="2"/>
  <c r="H64" i="2"/>
  <c r="J64" i="2" s="1"/>
  <c r="G64" i="2"/>
  <c r="I64" i="2" s="1"/>
  <c r="F64" i="2"/>
  <c r="E64" i="2"/>
  <c r="H63" i="2"/>
  <c r="J63" i="2" s="1"/>
  <c r="G63" i="2"/>
  <c r="I63" i="2" s="1"/>
  <c r="F63" i="2"/>
  <c r="E63" i="2"/>
  <c r="H62" i="2"/>
  <c r="J62" i="2" s="1"/>
  <c r="G62" i="2"/>
  <c r="I62" i="2" s="1"/>
  <c r="F62" i="2"/>
  <c r="E62" i="2"/>
  <c r="H61" i="2"/>
  <c r="J61" i="2" s="1"/>
  <c r="G61" i="2"/>
  <c r="I61" i="2" s="1"/>
  <c r="F61" i="2"/>
  <c r="E61" i="2"/>
  <c r="H60" i="2"/>
  <c r="J60" i="2" s="1"/>
  <c r="G60" i="2"/>
  <c r="I60" i="2" s="1"/>
  <c r="F60" i="2"/>
  <c r="E60" i="2"/>
  <c r="H59" i="2"/>
  <c r="J59" i="2" s="1"/>
  <c r="G59" i="2"/>
  <c r="I59" i="2" s="1"/>
  <c r="F59" i="2"/>
  <c r="E59" i="2"/>
  <c r="H58" i="2"/>
  <c r="J58" i="2" s="1"/>
  <c r="G58" i="2"/>
  <c r="I58" i="2" s="1"/>
  <c r="F58" i="2"/>
  <c r="E58" i="2"/>
  <c r="H57" i="2"/>
  <c r="J57" i="2" s="1"/>
  <c r="G57" i="2"/>
  <c r="I57" i="2" s="1"/>
  <c r="F57" i="2"/>
  <c r="E57" i="2"/>
  <c r="H56" i="2"/>
  <c r="J56" i="2" s="1"/>
  <c r="G56" i="2"/>
  <c r="I56" i="2" s="1"/>
  <c r="F56" i="2"/>
  <c r="E56" i="2"/>
  <c r="H55" i="2"/>
  <c r="J55" i="2" s="1"/>
  <c r="G55" i="2"/>
  <c r="I55" i="2" s="1"/>
  <c r="F55" i="2"/>
  <c r="E55" i="2"/>
  <c r="H54" i="2"/>
  <c r="J54" i="2" s="1"/>
  <c r="G54" i="2"/>
  <c r="I54" i="2" s="1"/>
  <c r="F54" i="2"/>
  <c r="E54" i="2"/>
  <c r="H53" i="2"/>
  <c r="J53" i="2" s="1"/>
  <c r="G53" i="2"/>
  <c r="I53" i="2" s="1"/>
  <c r="F53" i="2"/>
  <c r="E53" i="2"/>
  <c r="H52" i="2"/>
  <c r="J52" i="2" s="1"/>
  <c r="G52" i="2"/>
  <c r="I52" i="2" s="1"/>
  <c r="F52" i="2"/>
  <c r="E52" i="2"/>
  <c r="H51" i="2"/>
  <c r="J51" i="2" s="1"/>
  <c r="G51" i="2"/>
  <c r="I51" i="2" s="1"/>
  <c r="F51" i="2"/>
  <c r="E51" i="2"/>
  <c r="H50" i="2"/>
  <c r="J50" i="2" s="1"/>
  <c r="G50" i="2"/>
  <c r="I50" i="2" s="1"/>
  <c r="F50" i="2"/>
  <c r="E50" i="2"/>
  <c r="H49" i="2"/>
  <c r="J49" i="2" s="1"/>
  <c r="G49" i="2"/>
  <c r="I49" i="2" s="1"/>
  <c r="F49" i="2"/>
  <c r="E49" i="2"/>
  <c r="H48" i="2"/>
  <c r="J48" i="2" s="1"/>
  <c r="G48" i="2"/>
  <c r="I48" i="2" s="1"/>
  <c r="F48" i="2"/>
  <c r="E48" i="2"/>
  <c r="H47" i="2"/>
  <c r="J47" i="2" s="1"/>
  <c r="G47" i="2"/>
  <c r="I47" i="2" s="1"/>
  <c r="F47" i="2"/>
  <c r="E47" i="2"/>
  <c r="H46" i="2"/>
  <c r="J46" i="2" s="1"/>
  <c r="G46" i="2"/>
  <c r="I46" i="2" s="1"/>
  <c r="F46" i="2"/>
  <c r="E46" i="2"/>
  <c r="H45" i="2"/>
  <c r="J45" i="2" s="1"/>
  <c r="G45" i="2"/>
  <c r="I45" i="2" s="1"/>
  <c r="F45" i="2"/>
  <c r="E45" i="2"/>
  <c r="H44" i="2"/>
  <c r="J44" i="2" s="1"/>
  <c r="G44" i="2"/>
  <c r="I44" i="2" s="1"/>
  <c r="F44" i="2"/>
  <c r="E44" i="2"/>
  <c r="H43" i="2"/>
  <c r="J43" i="2" s="1"/>
  <c r="G43" i="2"/>
  <c r="I43" i="2" s="1"/>
  <c r="F43" i="2"/>
  <c r="E43" i="2"/>
  <c r="H42" i="2"/>
  <c r="J42" i="2" s="1"/>
  <c r="G42" i="2"/>
  <c r="I42" i="2" s="1"/>
  <c r="F42" i="2"/>
  <c r="E42" i="2"/>
  <c r="H41" i="2"/>
  <c r="J41" i="2" s="1"/>
  <c r="G41" i="2"/>
  <c r="I41" i="2" s="1"/>
  <c r="F41" i="2"/>
  <c r="E41" i="2"/>
  <c r="J40" i="2"/>
  <c r="H40" i="2"/>
  <c r="G40" i="2"/>
  <c r="I40" i="2" s="1"/>
  <c r="F40" i="2"/>
  <c r="E40" i="2"/>
  <c r="H39" i="2"/>
  <c r="J39" i="2" s="1"/>
  <c r="G39" i="2"/>
  <c r="I39" i="2" s="1"/>
  <c r="F39" i="2"/>
  <c r="E39" i="2"/>
  <c r="H38" i="2"/>
  <c r="J38" i="2" s="1"/>
  <c r="G38" i="2"/>
  <c r="I38" i="2" s="1"/>
  <c r="F38" i="2"/>
  <c r="E38" i="2"/>
  <c r="H37" i="2"/>
  <c r="J37" i="2" s="1"/>
  <c r="G37" i="2"/>
  <c r="I37" i="2" s="1"/>
  <c r="F37" i="2"/>
  <c r="E37" i="2"/>
  <c r="H36" i="2"/>
  <c r="J36" i="2" s="1"/>
  <c r="G36" i="2"/>
  <c r="I36" i="2" s="1"/>
  <c r="F36" i="2"/>
  <c r="E36" i="2"/>
  <c r="H35" i="2"/>
  <c r="J35" i="2" s="1"/>
  <c r="G35" i="2"/>
  <c r="I35" i="2" s="1"/>
  <c r="F35" i="2"/>
  <c r="E35" i="2"/>
  <c r="H34" i="2"/>
  <c r="J34" i="2" s="1"/>
  <c r="G34" i="2"/>
  <c r="I34" i="2" s="1"/>
  <c r="F34" i="2"/>
  <c r="E34" i="2"/>
  <c r="H33" i="2"/>
  <c r="J33" i="2" s="1"/>
  <c r="G33" i="2"/>
  <c r="I33" i="2" s="1"/>
  <c r="F33" i="2"/>
  <c r="E33" i="2"/>
  <c r="H32" i="2"/>
  <c r="J32" i="2" s="1"/>
  <c r="G32" i="2"/>
  <c r="I32" i="2" s="1"/>
  <c r="F32" i="2"/>
  <c r="E32" i="2"/>
  <c r="H31" i="2"/>
  <c r="J31" i="2" s="1"/>
  <c r="G31" i="2"/>
  <c r="I31" i="2" s="1"/>
  <c r="F31" i="2"/>
  <c r="E31" i="2"/>
  <c r="H30" i="2"/>
  <c r="J30" i="2" s="1"/>
  <c r="G30" i="2"/>
  <c r="I30" i="2" s="1"/>
  <c r="F30" i="2"/>
  <c r="E30" i="2"/>
  <c r="H29" i="2"/>
  <c r="J29" i="2" s="1"/>
  <c r="G29" i="2"/>
  <c r="I29" i="2" s="1"/>
  <c r="F29" i="2"/>
  <c r="E29" i="2"/>
  <c r="H28" i="2"/>
  <c r="J28" i="2" s="1"/>
  <c r="G28" i="2"/>
  <c r="I28" i="2" s="1"/>
  <c r="F28" i="2"/>
  <c r="E28" i="2"/>
  <c r="H27" i="2"/>
  <c r="J27" i="2" s="1"/>
  <c r="G27" i="2"/>
  <c r="I27" i="2" s="1"/>
  <c r="F27" i="2"/>
  <c r="E27" i="2"/>
  <c r="H26" i="2"/>
  <c r="J26" i="2" s="1"/>
  <c r="G26" i="2"/>
  <c r="I26" i="2" s="1"/>
  <c r="F26" i="2"/>
  <c r="E26" i="2"/>
  <c r="H25" i="2"/>
  <c r="J25" i="2" s="1"/>
  <c r="G25" i="2"/>
  <c r="I25" i="2" s="1"/>
  <c r="F25" i="2"/>
  <c r="E25" i="2"/>
  <c r="H24" i="2"/>
  <c r="J24" i="2" s="1"/>
  <c r="G24" i="2"/>
  <c r="I24" i="2" s="1"/>
  <c r="F24" i="2"/>
  <c r="E24" i="2"/>
  <c r="H23" i="2"/>
  <c r="J23" i="2" s="1"/>
  <c r="G23" i="2"/>
  <c r="I23" i="2" s="1"/>
  <c r="F23" i="2"/>
  <c r="E23" i="2"/>
  <c r="H22" i="2"/>
  <c r="J22" i="2" s="1"/>
  <c r="G22" i="2"/>
  <c r="I22" i="2" s="1"/>
  <c r="F22" i="2"/>
  <c r="E22" i="2"/>
  <c r="H21" i="2"/>
  <c r="J21" i="2" s="1"/>
  <c r="G21" i="2"/>
  <c r="I21" i="2" s="1"/>
  <c r="F21" i="2"/>
  <c r="E21" i="2"/>
  <c r="H20" i="2"/>
  <c r="J20" i="2" s="1"/>
  <c r="G20" i="2"/>
  <c r="I20" i="2" s="1"/>
  <c r="F20" i="2"/>
  <c r="E20" i="2"/>
  <c r="H19" i="2"/>
  <c r="J19" i="2" s="1"/>
  <c r="G19" i="2"/>
  <c r="I19" i="2" s="1"/>
  <c r="F19" i="2"/>
  <c r="E19" i="2"/>
  <c r="H18" i="2"/>
  <c r="J18" i="2" s="1"/>
  <c r="G18" i="2"/>
  <c r="I18" i="2" s="1"/>
  <c r="F18" i="2"/>
  <c r="E18" i="2"/>
  <c r="H17" i="2"/>
  <c r="J17" i="2" s="1"/>
  <c r="G17" i="2"/>
  <c r="I17" i="2" s="1"/>
  <c r="F17" i="2"/>
  <c r="E17" i="2"/>
  <c r="G16" i="2"/>
  <c r="I16" i="2" s="1"/>
  <c r="F16" i="2"/>
  <c r="E16" i="2"/>
  <c r="G15" i="2"/>
  <c r="I15" i="2" s="1"/>
  <c r="F15" i="2"/>
  <c r="E15" i="2"/>
  <c r="G14" i="2"/>
  <c r="I14" i="2" s="1"/>
  <c r="E14" i="2"/>
  <c r="G13" i="2"/>
  <c r="I13" i="2" s="1"/>
  <c r="E13" i="2"/>
  <c r="G12" i="2"/>
  <c r="I12" i="2" s="1"/>
  <c r="E12" i="2"/>
  <c r="G11" i="2"/>
  <c r="I11" i="2" s="1"/>
  <c r="E11" i="2"/>
  <c r="G10" i="2"/>
  <c r="I10" i="2" s="1"/>
  <c r="E10" i="2"/>
  <c r="G9" i="2"/>
  <c r="I9" i="2" s="1"/>
  <c r="E9" i="2"/>
  <c r="G8" i="2"/>
  <c r="I8" i="2" s="1"/>
  <c r="E8" i="2"/>
  <c r="E7" i="2"/>
  <c r="E6" i="2"/>
  <c r="E6" i="1" l="1"/>
  <c r="G8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I8" i="1" l="1"/>
  <c r="H16" i="1"/>
  <c r="J16" i="1" s="1"/>
  <c r="H29" i="1"/>
  <c r="J29" i="1" s="1"/>
  <c r="H28" i="1"/>
  <c r="J28" i="1" s="1"/>
  <c r="H27" i="1"/>
  <c r="J27" i="1" s="1"/>
  <c r="H26" i="1"/>
  <c r="J26" i="1" s="1"/>
  <c r="H25" i="1"/>
  <c r="H24" i="1"/>
  <c r="H23" i="1"/>
  <c r="H22" i="1"/>
  <c r="H21" i="1"/>
  <c r="H20" i="1"/>
  <c r="H19" i="1"/>
  <c r="H18" i="1"/>
  <c r="H17" i="1"/>
  <c r="G17" i="1"/>
  <c r="I17" i="1" s="1"/>
  <c r="G16" i="1"/>
  <c r="I16" i="1" s="1"/>
  <c r="G18" i="1"/>
  <c r="I18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J17" i="1" l="1"/>
  <c r="J20" i="1"/>
  <c r="J19" i="1"/>
  <c r="J18" i="1"/>
</calcChain>
</file>

<file path=xl/sharedStrings.xml><?xml version="1.0" encoding="utf-8"?>
<sst xmlns="http://schemas.openxmlformats.org/spreadsheetml/2006/main" count="4398" uniqueCount="346">
  <si>
    <t>Day 31</t>
  </si>
  <si>
    <t>Day 30</t>
  </si>
  <si>
    <t>Day 29</t>
  </si>
  <si>
    <t>Day 28</t>
  </si>
  <si>
    <t>Day 27</t>
  </si>
  <si>
    <t>Day 26</t>
  </si>
  <si>
    <t>Day 25</t>
  </si>
  <si>
    <t>Day 24</t>
  </si>
  <si>
    <t>Day 23</t>
  </si>
  <si>
    <t>Day 22</t>
  </si>
  <si>
    <t>Day 21</t>
  </si>
  <si>
    <t>Day 20</t>
  </si>
  <si>
    <t>Day 19</t>
  </si>
  <si>
    <t>Day 18</t>
  </si>
  <si>
    <t>Day 17</t>
  </si>
  <si>
    <t>Day 16</t>
  </si>
  <si>
    <t>Day 15</t>
  </si>
  <si>
    <t>Day 14</t>
  </si>
  <si>
    <t>Day 13</t>
  </si>
  <si>
    <t>Day 12</t>
  </si>
  <si>
    <t>Day 11</t>
  </si>
  <si>
    <t>Day 10</t>
  </si>
  <si>
    <t>Day 9</t>
  </si>
  <si>
    <t>Day 8</t>
  </si>
  <si>
    <t>Day 7</t>
  </si>
  <si>
    <t>Day 6</t>
  </si>
  <si>
    <t>Day 5</t>
  </si>
  <si>
    <t>Day 4</t>
  </si>
  <si>
    <t>Day 3</t>
  </si>
  <si>
    <t>Day 2</t>
  </si>
  <si>
    <t>Day 1</t>
  </si>
  <si>
    <t>Cumulative</t>
  </si>
  <si>
    <t>Deaths</t>
  </si>
  <si>
    <t>Cases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</si>
  <si>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</si>
  <si>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</si>
  <si>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</si>
  <si>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</si>
  <si>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</si>
  <si>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</si>
  <si>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</si>
  <si>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</si>
  <si>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</si>
  <si>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</si>
  <si>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</si>
  <si>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</si>
  <si>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</si>
  <si>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</si>
  <si>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</si>
  <si>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</si>
  <si>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</si>
  <si>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</si>
  <si>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</si>
  <si>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</si>
  <si>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</si>
  <si>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</si>
  <si>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</si>
  <si>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</si>
  <si>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</si>
  <si>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</si>
  <si>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</si>
  <si>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</si>
  <si>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</si>
  <si>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</si>
  <si>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</si>
  <si>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</si>
  <si>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</si>
  <si>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</si>
  <si>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</si>
  <si>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</si>
  <si>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</si>
  <si>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</si>
  <si>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</si>
  <si>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</si>
  <si>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</si>
  <si>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</si>
  <si>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</si>
  <si>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 xml:space="preserve">Cumulative </t>
  </si>
  <si>
    <t>Doubling time</t>
  </si>
  <si>
    <t>4.1</t>
  </si>
  <si>
    <t>4.2</t>
  </si>
  <si>
    <t>4.3</t>
  </si>
  <si>
    <t>4.4</t>
  </si>
  <si>
    <t>Day 32</t>
  </si>
  <si>
    <t>Day 33</t>
  </si>
  <si>
    <t>4.5</t>
  </si>
  <si>
    <t>Day 34</t>
  </si>
  <si>
    <t>Day 35</t>
  </si>
  <si>
    <t>Day 36</t>
  </si>
  <si>
    <t>4.6</t>
  </si>
  <si>
    <t>4.7</t>
  </si>
  <si>
    <t>Australia</t>
  </si>
  <si>
    <t>Australia Population: 25 millon</t>
  </si>
  <si>
    <t>3.2</t>
  </si>
  <si>
    <t>4.8</t>
  </si>
  <si>
    <t>4.9</t>
  </si>
  <si>
    <t>4.10</t>
  </si>
  <si>
    <t>4.11</t>
  </si>
  <si>
    <t>Day 37</t>
  </si>
  <si>
    <t>Day 38</t>
  </si>
  <si>
    <t>Day 39</t>
  </si>
  <si>
    <t>Day 40</t>
  </si>
  <si>
    <t>4.12</t>
  </si>
  <si>
    <t>Day 41</t>
  </si>
  <si>
    <t>4.13</t>
  </si>
  <si>
    <t>4.15</t>
  </si>
  <si>
    <t>4.16</t>
  </si>
  <si>
    <t>Day 42</t>
  </si>
  <si>
    <t>Day 43</t>
  </si>
  <si>
    <t>Day 44</t>
  </si>
  <si>
    <t>Day 45</t>
  </si>
  <si>
    <t>4.17</t>
  </si>
  <si>
    <t>Day 46</t>
  </si>
  <si>
    <t>4.18</t>
  </si>
  <si>
    <t>4.19</t>
  </si>
  <si>
    <t>2.22</t>
  </si>
  <si>
    <t>2.23</t>
  </si>
  <si>
    <t>2.26</t>
  </si>
  <si>
    <t>2.27</t>
  </si>
  <si>
    <t>2.24</t>
  </si>
  <si>
    <t>3.3</t>
  </si>
  <si>
    <t>2.25</t>
  </si>
  <si>
    <t>2.28</t>
  </si>
  <si>
    <t>2.29</t>
  </si>
  <si>
    <t>3.1</t>
  </si>
  <si>
    <t>4.20</t>
  </si>
  <si>
    <t>4.21</t>
  </si>
  <si>
    <t>4.22</t>
  </si>
  <si>
    <t>4.23</t>
  </si>
  <si>
    <t>4.24</t>
  </si>
  <si>
    <t>4.25</t>
  </si>
  <si>
    <t>4.26</t>
  </si>
  <si>
    <t>Day 62</t>
  </si>
  <si>
    <t>Day 63</t>
  </si>
  <si>
    <t>Day 64</t>
  </si>
  <si>
    <t>Day 65</t>
  </si>
  <si>
    <t>4.28</t>
  </si>
  <si>
    <t>4.29</t>
  </si>
  <si>
    <t>4.30</t>
  </si>
  <si>
    <t>5.1</t>
  </si>
  <si>
    <t>5.2</t>
  </si>
  <si>
    <t>5.3</t>
  </si>
  <si>
    <t>5.4</t>
  </si>
  <si>
    <t>5.5</t>
  </si>
  <si>
    <t>5.6</t>
  </si>
  <si>
    <t>4.27</t>
  </si>
  <si>
    <t>Day 66</t>
  </si>
  <si>
    <t>Day 67</t>
  </si>
  <si>
    <t>Day 68</t>
  </si>
  <si>
    <t>Per million Population</t>
  </si>
  <si>
    <t>deaths</t>
  </si>
  <si>
    <t>5.7</t>
  </si>
  <si>
    <t>5.8</t>
  </si>
  <si>
    <t>5.9</t>
  </si>
  <si>
    <t>5.10</t>
  </si>
  <si>
    <t>5.11</t>
  </si>
  <si>
    <t>5.17</t>
  </si>
  <si>
    <t>5.18</t>
  </si>
  <si>
    <t>5.19</t>
  </si>
  <si>
    <t>4.14</t>
  </si>
  <si>
    <t>Day 133</t>
  </si>
  <si>
    <t>Day 134</t>
  </si>
  <si>
    <t>Day 135</t>
  </si>
  <si>
    <t>Day 136</t>
  </si>
  <si>
    <t>Day 137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</si>
  <si>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</si>
  <si>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</si>
  <si>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</si>
  <si>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</si>
  <si>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</si>
  <si>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</si>
  <si>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</si>
  <si>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</si>
  <si>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</si>
  <si>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</si>
  <si>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</si>
  <si>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</si>
  <si>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</si>
  <si>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</si>
  <si>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</si>
  <si>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</si>
  <si>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</si>
  <si>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</si>
  <si>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</si>
  <si>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</si>
  <si>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</si>
  <si>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</si>
  <si>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</si>
  <si>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</si>
  <si>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</si>
  <si>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</si>
  <si>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</si>
  <si>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</si>
  <si>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</si>
  <si>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</si>
  <si>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</si>
  <si>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</si>
  <si>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</si>
  <si>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</si>
  <si>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change rate</t>
  </si>
  <si>
    <t>Austria</t>
  </si>
  <si>
    <t>cases</t>
  </si>
  <si>
    <t>5.12</t>
  </si>
  <si>
    <t>5.13</t>
  </si>
  <si>
    <t>5.14</t>
  </si>
  <si>
    <t>5.15</t>
  </si>
  <si>
    <t>5.16</t>
  </si>
  <si>
    <t>Time, cases</t>
  </si>
  <si>
    <t>time, cases</t>
  </si>
  <si>
    <t>Belgium</t>
  </si>
  <si>
    <t>Belgium Population: 11.42 millon</t>
  </si>
  <si>
    <t xml:space="preserve">Cases </t>
  </si>
  <si>
    <t xml:space="preserve">Deaths </t>
  </si>
  <si>
    <t xml:space="preserve">Doubling </t>
  </si>
  <si>
    <t>time, deaths</t>
  </si>
  <si>
    <t>Switzerland</t>
  </si>
  <si>
    <t>Switzerland Population: 8.6 million</t>
  </si>
  <si>
    <t>Spain</t>
  </si>
  <si>
    <t>Saudi Arabia</t>
  </si>
  <si>
    <t>Russia</t>
  </si>
  <si>
    <t>Republic of Korea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</si>
  <si>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</si>
  <si>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</si>
  <si>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</si>
  <si>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</si>
  <si>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</si>
  <si>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</si>
  <si>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</si>
  <si>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</si>
  <si>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</si>
  <si>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</si>
  <si>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</si>
  <si>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</si>
  <si>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</si>
  <si>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</si>
  <si>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</si>
  <si>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</si>
  <si>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Denmark</t>
  </si>
  <si>
    <t>Denmark Population: 5.8 millon</t>
  </si>
  <si>
    <t>Change</t>
  </si>
  <si>
    <t>rate, cases</t>
  </si>
  <si>
    <t>rate, deaths</t>
  </si>
  <si>
    <t>Doubling</t>
  </si>
  <si>
    <t>time, death</t>
  </si>
  <si>
    <t>Canada</t>
  </si>
  <si>
    <t>Canada population: 37.1 million</t>
  </si>
  <si>
    <t>Chile</t>
  </si>
  <si>
    <t>Chile Population:  18.7 millon</t>
  </si>
  <si>
    <t>China</t>
  </si>
  <si>
    <t>Czechia</t>
  </si>
  <si>
    <t>Czechia Population: 10.3 million</t>
  </si>
  <si>
    <t xml:space="preserve">France </t>
  </si>
  <si>
    <t>Germany</t>
  </si>
  <si>
    <t>Per milion population</t>
  </si>
  <si>
    <t>Indonesia</t>
  </si>
  <si>
    <t>Per Million Population</t>
  </si>
  <si>
    <t>Iran</t>
  </si>
  <si>
    <t>Per million population</t>
  </si>
  <si>
    <t>4.`0</t>
  </si>
  <si>
    <t xml:space="preserve"> </t>
  </si>
  <si>
    <t>Ireland</t>
  </si>
  <si>
    <t>5'8</t>
  </si>
  <si>
    <t>Ireland Population: 4.9 million</t>
  </si>
  <si>
    <t>Israel</t>
  </si>
  <si>
    <t>Israel Population: 8.9 millon</t>
  </si>
  <si>
    <t>Japan</t>
  </si>
  <si>
    <t xml:space="preserve">Change </t>
  </si>
  <si>
    <t>time,  cases</t>
  </si>
  <si>
    <t>2.1</t>
  </si>
  <si>
    <t>2.2</t>
  </si>
  <si>
    <t>2.3</t>
  </si>
  <si>
    <t>2.4</t>
  </si>
  <si>
    <t>2.5</t>
  </si>
  <si>
    <t>Mexico</t>
  </si>
  <si>
    <t>Mexico Population: 127 million</t>
  </si>
  <si>
    <t>Netherlands</t>
  </si>
  <si>
    <t>Netherlands Population: 17.23 millon</t>
  </si>
  <si>
    <t>Norway</t>
  </si>
  <si>
    <t>Norway Population: 5.4 millon</t>
  </si>
  <si>
    <t>Pakistan Population:  212.2 millon</t>
  </si>
  <si>
    <t>Pakistan</t>
  </si>
  <si>
    <t>Peru</t>
  </si>
  <si>
    <t>Peru Population:  32 million</t>
  </si>
  <si>
    <t>Poland</t>
  </si>
  <si>
    <t>Poland Population: 38 millon</t>
  </si>
  <si>
    <t>Portugal</t>
  </si>
  <si>
    <t>Portugal Population: 10.3 millon</t>
  </si>
  <si>
    <t>3.07</t>
  </si>
  <si>
    <t>3.08</t>
  </si>
  <si>
    <t>3.09</t>
  </si>
  <si>
    <t>4.01</t>
  </si>
  <si>
    <t>Romania</t>
  </si>
  <si>
    <t>Romania Population: 19.5 million</t>
  </si>
  <si>
    <t>1.1</t>
  </si>
  <si>
    <t>Day 1</t>
    <phoneticPr fontId="0" type="noConversion"/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</si>
  <si>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</si>
  <si>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</si>
  <si>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</si>
  <si>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</si>
  <si>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</si>
  <si>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</si>
  <si>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</si>
  <si>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</si>
  <si>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</si>
  <si>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</si>
  <si>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</si>
  <si>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</si>
  <si>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</si>
  <si>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</si>
  <si>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</si>
  <si>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</si>
  <si>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</si>
  <si>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</si>
  <si>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</si>
  <si>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1.30</t>
  </si>
  <si>
    <t>3.01</t>
  </si>
  <si>
    <t>3.02</t>
  </si>
  <si>
    <t>3.04</t>
  </si>
  <si>
    <t>3.05</t>
  </si>
  <si>
    <t>3.06</t>
  </si>
  <si>
    <t>Population: 1,395.4 million</t>
  </si>
  <si>
    <t xml:space="preserve">WHO Situation Report -1 reported 44 cases from December 31 2019 to January 3, 2020. </t>
  </si>
  <si>
    <t xml:space="preserve">See "Novel Coronavirus (2019-nCOV) Situation Report - 1, 21 January 2020." </t>
  </si>
  <si>
    <t xml:space="preserve">Note:  Official statistics on COVID-19 in China became available on January 19.  </t>
  </si>
  <si>
    <t>Austria population: 9 million</t>
  </si>
  <si>
    <t xml:space="preserve">France Population: 67 million </t>
  </si>
  <si>
    <t xml:space="preserve">Germany Population: 83 million </t>
  </si>
  <si>
    <t>Indonesia Population: 268 million</t>
  </si>
  <si>
    <t>Iran Population 83 million</t>
  </si>
  <si>
    <t>RoK populaton: 52 million</t>
  </si>
  <si>
    <t>Population: 145 millon</t>
  </si>
  <si>
    <t>Population: 34 million</t>
  </si>
  <si>
    <t>Japan populaton:  127 million</t>
  </si>
  <si>
    <t>See note below</t>
  </si>
  <si>
    <t xml:space="preserve">Country-specific time series data are presented for each country up to that country's day 65. </t>
  </si>
  <si>
    <t>At revision of the paper, day 135 was added and relevant data for those are included in the supplementary data tables.</t>
  </si>
  <si>
    <t>Spain Population: 46.7 million, rounded to 47 m</t>
  </si>
  <si>
    <t>6.26</t>
  </si>
  <si>
    <t>6.27</t>
  </si>
  <si>
    <t>6.28</t>
  </si>
  <si>
    <t>6.29</t>
  </si>
  <si>
    <t>6.30</t>
  </si>
  <si>
    <t>Deaths</t>
    <phoneticPr fontId="9" type="noConversion"/>
  </si>
  <si>
    <t>We assigned January 1 to be the first day with over 20 cases in China.</t>
    <phoneticPr fontId="9" type="noConversion"/>
  </si>
  <si>
    <t>Note:  Where there is an empty cell in the column of doubling time, it means that calculation cannot be made when the rate of change is zero.</t>
    <phoneticPr fontId="9" type="noConversion"/>
  </si>
  <si>
    <t xml:space="preserve">The 28 countries in this file are listed in alphabetical order.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</si>
</sst>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_(* #,##0.00_);_(* \(#,##0.00\);_(* &quot;-&quot;??_);_(@_)"/>
    <numFmt numFmtId="177" formatCode="0.000"/>
    <numFmt numFmtId="178" formatCode="0.0%"/>
    <numFmt numFmtId="179" formatCode="0.00_ "/>
    <numFmt numFmtId="180" formatCode="0.0"/>
    <numFmt numFmtId="181" formatCode="_(* #,##0_);_(* \(#,##0\);_(* &quot;-&quot;??_);_(@_)"/>
    <numFmt numFmtId="182" formatCode="0_ "/>
    <numFmt numFmtId="183" formatCode="0_);[Red]\(0\)"/>
    <numFmt numFmtId="184" formatCode="_(* #,##0.0_);_(* \(#,##0.0\);_(* &quot;-&quot;??_);_(@_)"/>
    <numFmt numFmtId="185" formatCode="0.000_ "/>
  </numFmts>
  <fonts count="11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family val="2"/>
      <scheme val="minor"/>
    </font>
    <font>
      <sz val="10"/>
      <color theme="1"/>
      <name val="等线"/>
      <family val="2"/>
      <scheme val="minor"/>
    </font>
    <font>
      <b/>
      <sz val="10"/>
      <color theme="1"/>
      <name val="Times New Roman"/>
      <family val="1"/>
    </font>
    <font>
      <sz val="11"/>
      <name val="等线"/>
      <family val="2"/>
      <scheme val="minor"/>
    </font>
    <font>
      <sz val="10"/>
      <color rgb="FF0070C0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16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177" fontId="0" fillId="0" borderId="0" xfId="0" applyNumberFormat="1" applyBorder="1"/>
    <xf numFmtId="16" fontId="0" fillId="0" borderId="0" xfId="0" applyNumberFormat="1" applyBorder="1"/>
    <xf numFmtId="0" fontId="2" fillId="0" borderId="0" xfId="0" applyFont="1" applyBorder="1" applyAlignment="1">
      <alignment vertical="center"/>
    </xf>
    <xf numFmtId="2" fontId="0" fillId="0" borderId="0" xfId="0" applyNumberForma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0" fillId="0" borderId="0" xfId="1" applyNumberFormat="1" applyFont="1"/>
    <xf numFmtId="0" fontId="0" fillId="0" borderId="0" xfId="0" applyFont="1"/>
    <xf numFmtId="0" fontId="0" fillId="0" borderId="0" xfId="0" quotePrefix="1" applyBorder="1"/>
    <xf numFmtId="16" fontId="0" fillId="0" borderId="0" xfId="0" quotePrefix="1" applyNumberFormat="1" applyBorder="1"/>
    <xf numFmtId="16" fontId="0" fillId="2" borderId="0" xfId="0" quotePrefix="1" applyNumberFormat="1" applyFill="1" applyBorder="1"/>
    <xf numFmtId="0" fontId="0" fillId="2" borderId="0" xfId="0" applyFill="1" applyBorder="1"/>
    <xf numFmtId="0" fontId="0" fillId="2" borderId="0" xfId="0" applyFill="1"/>
    <xf numFmtId="0" fontId="0" fillId="0" borderId="0" xfId="0" quotePrefix="1"/>
    <xf numFmtId="0" fontId="0" fillId="0" borderId="0" xfId="0" quotePrefix="1" applyFill="1" applyBorder="1"/>
    <xf numFmtId="16" fontId="0" fillId="0" borderId="0" xfId="0" quotePrefix="1" applyNumberFormat="1"/>
    <xf numFmtId="0" fontId="3" fillId="2" borderId="0" xfId="0" applyFont="1" applyFill="1" applyBorder="1" applyAlignment="1">
      <alignment vertical="center"/>
    </xf>
    <xf numFmtId="2" fontId="0" fillId="2" borderId="0" xfId="0" applyNumberFormat="1" applyFill="1" applyBorder="1"/>
    <xf numFmtId="178" fontId="0" fillId="2" borderId="0" xfId="1" applyNumberFormat="1" applyFont="1" applyFill="1"/>
    <xf numFmtId="1" fontId="0" fillId="0" borderId="0" xfId="0" applyNumberFormat="1" applyBorder="1"/>
    <xf numFmtId="1" fontId="0" fillId="2" borderId="0" xfId="0" applyNumberFormat="1" applyFill="1" applyBorder="1"/>
    <xf numFmtId="16" fontId="0" fillId="2" borderId="0" xfId="0" quotePrefix="1" applyNumberFormat="1" applyFill="1"/>
    <xf numFmtId="17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0" fillId="0" borderId="0" xfId="0" applyFont="1" applyBorder="1"/>
    <xf numFmtId="0" fontId="2" fillId="0" borderId="0" xfId="0" applyFont="1" applyBorder="1" applyAlignment="1">
      <alignment horizontal="left" vertical="center"/>
    </xf>
    <xf numFmtId="0" fontId="0" fillId="2" borderId="2" xfId="0" applyFill="1" applyBorder="1"/>
    <xf numFmtId="0" fontId="0" fillId="2" borderId="1" xfId="0" applyFill="1" applyBorder="1"/>
    <xf numFmtId="178" fontId="0" fillId="0" borderId="0" xfId="1" applyNumberFormat="1" applyFont="1" applyBorder="1"/>
    <xf numFmtId="178" fontId="0" fillId="2" borderId="0" xfId="1" applyNumberFormat="1" applyFont="1" applyFill="1" applyBorder="1"/>
    <xf numFmtId="16" fontId="0" fillId="3" borderId="0" xfId="0" quotePrefix="1" applyNumberFormat="1" applyFill="1" applyBorder="1"/>
    <xf numFmtId="0" fontId="0" fillId="3" borderId="0" xfId="0" applyFill="1" applyBorder="1"/>
    <xf numFmtId="1" fontId="0" fillId="3" borderId="0" xfId="0" applyNumberFormat="1" applyFill="1" applyBorder="1"/>
    <xf numFmtId="178" fontId="0" fillId="3" borderId="0" xfId="1" applyNumberFormat="1" applyFont="1" applyFill="1" applyBorder="1"/>
    <xf numFmtId="2" fontId="0" fillId="3" borderId="0" xfId="0" applyNumberFormat="1" applyFill="1" applyBorder="1"/>
    <xf numFmtId="0" fontId="0" fillId="2" borderId="0" xfId="0" quotePrefix="1" applyFill="1" applyBorder="1"/>
    <xf numFmtId="177" fontId="0" fillId="0" borderId="0" xfId="0" applyNumberFormat="1"/>
    <xf numFmtId="1" fontId="0" fillId="0" borderId="0" xfId="0" applyNumberFormat="1"/>
    <xf numFmtId="9" fontId="0" fillId="0" borderId="0" xfId="1" applyFont="1"/>
    <xf numFmtId="9" fontId="0" fillId="0" borderId="0" xfId="0" applyNumberFormat="1"/>
    <xf numFmtId="180" fontId="0" fillId="0" borderId="0" xfId="0" applyNumberFormat="1"/>
    <xf numFmtId="16" fontId="0" fillId="0" borderId="1" xfId="0" quotePrefix="1" applyNumberFormat="1" applyBorder="1"/>
    <xf numFmtId="180" fontId="0" fillId="2" borderId="0" xfId="0" applyNumberFormat="1" applyFill="1"/>
    <xf numFmtId="16" fontId="0" fillId="2" borderId="1" xfId="0" quotePrefix="1" applyNumberFormat="1" applyFill="1" applyBorder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9" fontId="0" fillId="2" borderId="0" xfId="1" applyFont="1" applyFill="1"/>
    <xf numFmtId="16" fontId="0" fillId="4" borderId="0" xfId="0" quotePrefix="1" applyNumberFormat="1" applyFill="1"/>
    <xf numFmtId="0" fontId="0" fillId="4" borderId="0" xfId="0" applyFill="1"/>
    <xf numFmtId="0" fontId="3" fillId="4" borderId="0" xfId="0" applyFont="1" applyFill="1" applyAlignment="1">
      <alignment vertical="center"/>
    </xf>
    <xf numFmtId="1" fontId="0" fillId="4" borderId="0" xfId="0" applyNumberFormat="1" applyFill="1"/>
    <xf numFmtId="9" fontId="0" fillId="4" borderId="0" xfId="1" applyFont="1" applyFill="1"/>
    <xf numFmtId="180" fontId="0" fillId="4" borderId="0" xfId="0" applyNumberFormat="1" applyFill="1"/>
    <xf numFmtId="16" fontId="0" fillId="4" borderId="1" xfId="0" quotePrefix="1" applyNumberFormat="1" applyFill="1" applyBorder="1"/>
    <xf numFmtId="49" fontId="2" fillId="0" borderId="0" xfId="0" applyNumberFormat="1" applyFont="1" applyAlignment="1">
      <alignment horizontal="left" vertical="center"/>
    </xf>
    <xf numFmtId="1" fontId="0" fillId="2" borderId="0" xfId="0" applyNumberFormat="1" applyFill="1"/>
    <xf numFmtId="178" fontId="0" fillId="4" borderId="0" xfId="1" applyNumberFormat="1" applyFont="1" applyFill="1"/>
    <xf numFmtId="0" fontId="2" fillId="2" borderId="0" xfId="0" quotePrefix="1" applyFont="1" applyFill="1" applyAlignment="1">
      <alignment vertical="center"/>
    </xf>
    <xf numFmtId="180" fontId="0" fillId="0" borderId="0" xfId="0" applyNumberFormat="1" applyBorder="1"/>
    <xf numFmtId="180" fontId="0" fillId="2" borderId="0" xfId="0" applyNumberFormat="1" applyFill="1" applyBorder="1"/>
    <xf numFmtId="16" fontId="0" fillId="4" borderId="0" xfId="0" quotePrefix="1" applyNumberFormat="1" applyFill="1" applyBorder="1"/>
    <xf numFmtId="0" fontId="0" fillId="4" borderId="0" xfId="0" applyFill="1" applyBorder="1"/>
    <xf numFmtId="1" fontId="0" fillId="4" borderId="0" xfId="0" applyNumberFormat="1" applyFill="1" applyBorder="1"/>
    <xf numFmtId="180" fontId="0" fillId="4" borderId="0" xfId="0" applyNumberFormat="1" applyFill="1" applyBorder="1"/>
    <xf numFmtId="178" fontId="0" fillId="4" borderId="0" xfId="1" applyNumberFormat="1" applyFont="1" applyFill="1" applyBorder="1"/>
    <xf numFmtId="0" fontId="3" fillId="4" borderId="0" xfId="0" applyFont="1" applyFill="1" applyBorder="1" applyAlignment="1">
      <alignment vertical="center"/>
    </xf>
    <xf numFmtId="10" fontId="0" fillId="0" borderId="0" xfId="1" applyNumberFormat="1" applyFont="1"/>
    <xf numFmtId="2" fontId="0" fillId="0" borderId="0" xfId="0" applyNumberFormat="1"/>
    <xf numFmtId="2" fontId="0" fillId="2" borderId="0" xfId="0" applyNumberFormat="1" applyFill="1"/>
    <xf numFmtId="0" fontId="0" fillId="2" borderId="0" xfId="0" quotePrefix="1" applyFill="1"/>
    <xf numFmtId="10" fontId="0" fillId="4" borderId="0" xfId="1" applyNumberFormat="1" applyFont="1" applyFill="1"/>
    <xf numFmtId="2" fontId="0" fillId="4" borderId="0" xfId="0" applyNumberFormat="1" applyFill="1"/>
    <xf numFmtId="178" fontId="0" fillId="0" borderId="0" xfId="0" applyNumberFormat="1"/>
    <xf numFmtId="16" fontId="0" fillId="5" borderId="1" xfId="0" quotePrefix="1" applyNumberFormat="1" applyFill="1" applyBorder="1"/>
    <xf numFmtId="0" fontId="0" fillId="5" borderId="0" xfId="0" applyFill="1"/>
    <xf numFmtId="180" fontId="0" fillId="5" borderId="0" xfId="0" applyNumberFormat="1" applyFill="1"/>
    <xf numFmtId="16" fontId="0" fillId="5" borderId="0" xfId="0" quotePrefix="1" applyNumberFormat="1" applyFill="1"/>
    <xf numFmtId="0" fontId="3" fillId="5" borderId="0" xfId="0" applyFont="1" applyFill="1" applyAlignment="1">
      <alignment vertical="center"/>
    </xf>
    <xf numFmtId="1" fontId="0" fillId="5" borderId="0" xfId="0" applyNumberFormat="1" applyFill="1"/>
    <xf numFmtId="0" fontId="0" fillId="0" borderId="1" xfId="0" quotePrefix="1" applyBorder="1"/>
    <xf numFmtId="0" fontId="1" fillId="2" borderId="0" xfId="0" applyFont="1" applyFill="1"/>
    <xf numFmtId="0" fontId="0" fillId="2" borderId="1" xfId="0" quotePrefix="1" applyFill="1" applyBorder="1"/>
    <xf numFmtId="0" fontId="0" fillId="4" borderId="0" xfId="0" quotePrefix="1" applyFill="1"/>
    <xf numFmtId="0" fontId="2" fillId="4" borderId="0" xfId="0" applyFont="1" applyFill="1" applyAlignment="1">
      <alignment vertical="center"/>
    </xf>
    <xf numFmtId="16" fontId="0" fillId="2" borderId="0" xfId="0" applyNumberFormat="1" applyFill="1"/>
    <xf numFmtId="0" fontId="2" fillId="0" borderId="0" xfId="0" applyFont="1"/>
    <xf numFmtId="0" fontId="2" fillId="4" borderId="0" xfId="0" quotePrefix="1" applyFont="1" applyFill="1" applyAlignment="1">
      <alignment vertical="center"/>
    </xf>
    <xf numFmtId="16" fontId="0" fillId="2" borderId="0" xfId="0" applyNumberFormat="1" applyFill="1" applyBorder="1"/>
    <xf numFmtId="16" fontId="0" fillId="4" borderId="0" xfId="0" applyNumberFormat="1" applyFill="1" applyBorder="1"/>
    <xf numFmtId="178" fontId="0" fillId="5" borderId="0" xfId="1" applyNumberFormat="1" applyFont="1" applyFill="1"/>
    <xf numFmtId="16" fontId="0" fillId="0" borderId="0" xfId="0" quotePrefix="1" applyNumberFormat="1" applyFont="1"/>
    <xf numFmtId="0" fontId="2" fillId="5" borderId="0" xfId="0" applyFont="1" applyFill="1" applyAlignment="1">
      <alignment vertical="center"/>
    </xf>
    <xf numFmtId="2" fontId="0" fillId="5" borderId="0" xfId="0" applyNumberFormat="1" applyFill="1"/>
    <xf numFmtId="0" fontId="6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0" borderId="0" xfId="0" quotePrefix="1" applyFont="1"/>
    <xf numFmtId="1" fontId="2" fillId="0" borderId="0" xfId="0" applyNumberFormat="1" applyFont="1"/>
    <xf numFmtId="180" fontId="2" fillId="0" borderId="0" xfId="0" applyNumberFormat="1" applyFont="1"/>
    <xf numFmtId="10" fontId="2" fillId="0" borderId="0" xfId="1" applyNumberFormat="1" applyFont="1"/>
    <xf numFmtId="2" fontId="2" fillId="0" borderId="0" xfId="0" applyNumberFormat="1" applyFont="1"/>
    <xf numFmtId="16" fontId="2" fillId="0" borderId="1" xfId="0" quotePrefix="1" applyNumberFormat="1" applyFont="1" applyBorder="1"/>
    <xf numFmtId="16" fontId="2" fillId="2" borderId="1" xfId="0" quotePrefix="1" applyNumberFormat="1" applyFont="1" applyFill="1" applyBorder="1"/>
    <xf numFmtId="0" fontId="2" fillId="2" borderId="0" xfId="0" quotePrefix="1" applyFont="1" applyFill="1"/>
    <xf numFmtId="16" fontId="2" fillId="0" borderId="0" xfId="0" quotePrefix="1" applyNumberFormat="1" applyFont="1"/>
    <xf numFmtId="16" fontId="2" fillId="2" borderId="0" xfId="0" quotePrefix="1" applyNumberFormat="1" applyFont="1" applyFill="1"/>
    <xf numFmtId="16" fontId="2" fillId="5" borderId="1" xfId="0" quotePrefix="1" applyNumberFormat="1" applyFont="1" applyFill="1" applyBorder="1"/>
    <xf numFmtId="0" fontId="2" fillId="5" borderId="0" xfId="0" applyFont="1" applyFill="1"/>
    <xf numFmtId="1" fontId="2" fillId="5" borderId="0" xfId="0" applyNumberFormat="1" applyFont="1" applyFill="1"/>
    <xf numFmtId="180" fontId="2" fillId="5" borderId="0" xfId="0" applyNumberFormat="1" applyFont="1" applyFill="1"/>
    <xf numFmtId="16" fontId="2" fillId="5" borderId="0" xfId="0" quotePrefix="1" applyNumberFormat="1" applyFont="1" applyFill="1"/>
    <xf numFmtId="16" fontId="0" fillId="6" borderId="1" xfId="0" quotePrefix="1" applyNumberFormat="1" applyFill="1" applyBorder="1"/>
    <xf numFmtId="0" fontId="0" fillId="6" borderId="0" xfId="0" applyFill="1"/>
    <xf numFmtId="1" fontId="0" fillId="6" borderId="0" xfId="0" applyNumberFormat="1" applyFill="1"/>
    <xf numFmtId="178" fontId="0" fillId="6" borderId="0" xfId="1" applyNumberFormat="1" applyFont="1" applyFill="1"/>
    <xf numFmtId="180" fontId="0" fillId="6" borderId="0" xfId="0" applyNumberFormat="1" applyFill="1"/>
    <xf numFmtId="16" fontId="0" fillId="6" borderId="0" xfId="0" quotePrefix="1" applyNumberFormat="1" applyFill="1"/>
    <xf numFmtId="0" fontId="3" fillId="6" borderId="0" xfId="0" applyFont="1" applyFill="1" applyAlignment="1">
      <alignment vertical="center"/>
    </xf>
    <xf numFmtId="9" fontId="0" fillId="2" borderId="0" xfId="1" applyFont="1" applyFill="1" applyBorder="1"/>
    <xf numFmtId="0" fontId="2" fillId="5" borderId="0" xfId="0" quotePrefix="1" applyFont="1" applyFill="1" applyAlignment="1">
      <alignment vertical="center"/>
    </xf>
    <xf numFmtId="0" fontId="0" fillId="5" borderId="0" xfId="0" applyFill="1" applyBorder="1"/>
    <xf numFmtId="1" fontId="0" fillId="5" borderId="0" xfId="0" applyNumberFormat="1" applyFill="1" applyBorder="1"/>
    <xf numFmtId="181" fontId="0" fillId="0" borderId="0" xfId="2" applyNumberFormat="1" applyFont="1" applyFill="1" applyBorder="1" applyAlignment="1"/>
    <xf numFmtId="181" fontId="0" fillId="0" borderId="0" xfId="0" applyNumberFormat="1"/>
    <xf numFmtId="181" fontId="0" fillId="2" borderId="0" xfId="0" applyNumberFormat="1" applyFill="1"/>
    <xf numFmtId="181" fontId="0" fillId="5" borderId="0" xfId="0" applyNumberFormat="1" applyFill="1"/>
    <xf numFmtId="0" fontId="0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 vertical="center"/>
    </xf>
    <xf numFmtId="179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179" fontId="2" fillId="2" borderId="0" xfId="0" applyNumberFormat="1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 wrapText="1"/>
    </xf>
    <xf numFmtId="182" fontId="2" fillId="2" borderId="0" xfId="0" applyNumberFormat="1" applyFont="1" applyFill="1" applyAlignment="1">
      <alignment vertical="center"/>
    </xf>
    <xf numFmtId="183" fontId="2" fillId="2" borderId="0" xfId="0" applyNumberFormat="1" applyFont="1" applyFill="1" applyAlignment="1">
      <alignment vertical="center"/>
    </xf>
    <xf numFmtId="49" fontId="2" fillId="5" borderId="0" xfId="0" applyNumberFormat="1" applyFont="1" applyFill="1" applyAlignment="1">
      <alignment horizontal="left" vertical="center"/>
    </xf>
    <xf numFmtId="182" fontId="2" fillId="5" borderId="0" xfId="0" applyNumberFormat="1" applyFont="1" applyFill="1" applyAlignment="1">
      <alignment vertical="center"/>
    </xf>
    <xf numFmtId="183" fontId="2" fillId="5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8" fillId="2" borderId="0" xfId="2" applyNumberFormat="1" applyFont="1" applyFill="1" applyBorder="1"/>
    <xf numFmtId="1" fontId="5" fillId="2" borderId="0" xfId="0" applyNumberFormat="1" applyFont="1" applyFill="1"/>
    <xf numFmtId="1" fontId="0" fillId="7" borderId="0" xfId="0" applyNumberFormat="1" applyFill="1"/>
    <xf numFmtId="16" fontId="0" fillId="5" borderId="0" xfId="0" quotePrefix="1" applyNumberFormat="1" applyFill="1" applyBorder="1"/>
    <xf numFmtId="180" fontId="0" fillId="5" borderId="0" xfId="0" applyNumberFormat="1" applyFill="1" applyBorder="1"/>
    <xf numFmtId="178" fontId="0" fillId="5" borderId="0" xfId="1" applyNumberFormat="1" applyFont="1" applyFill="1" applyBorder="1"/>
    <xf numFmtId="0" fontId="0" fillId="0" borderId="0" xfId="0" quotePrefix="1" applyFont="1"/>
    <xf numFmtId="0" fontId="0" fillId="2" borderId="0" xfId="0" quotePrefix="1" applyFont="1" applyFill="1"/>
    <xf numFmtId="178" fontId="2" fillId="0" borderId="0" xfId="1" applyNumberFormat="1" applyFont="1"/>
    <xf numFmtId="178" fontId="2" fillId="5" borderId="0" xfId="1" applyNumberFormat="1" applyFont="1" applyFill="1"/>
    <xf numFmtId="178" fontId="2" fillId="0" borderId="0" xfId="0" applyNumberFormat="1" applyFont="1"/>
    <xf numFmtId="184" fontId="0" fillId="0" borderId="0" xfId="2" applyNumberFormat="1" applyFont="1"/>
    <xf numFmtId="184" fontId="0" fillId="4" borderId="0" xfId="2" applyNumberFormat="1" applyFont="1" applyFill="1"/>
    <xf numFmtId="184" fontId="0" fillId="2" borderId="0" xfId="2" applyNumberFormat="1" applyFont="1" applyFill="1"/>
    <xf numFmtId="180" fontId="0" fillId="3" borderId="0" xfId="0" applyNumberFormat="1" applyFill="1" applyBorder="1"/>
    <xf numFmtId="0" fontId="2" fillId="0" borderId="0" xfId="0" quotePrefix="1" applyFont="1" applyFill="1"/>
    <xf numFmtId="0" fontId="2" fillId="0" borderId="0" xfId="0" applyFont="1" applyFill="1"/>
    <xf numFmtId="1" fontId="2" fillId="0" borderId="0" xfId="0" applyNumberFormat="1" applyFont="1" applyFill="1"/>
    <xf numFmtId="180" fontId="2" fillId="0" borderId="0" xfId="0" applyNumberFormat="1" applyFont="1" applyFill="1"/>
    <xf numFmtId="178" fontId="2" fillId="0" borderId="0" xfId="1" applyNumberFormat="1" applyFont="1" applyFill="1"/>
    <xf numFmtId="0" fontId="0" fillId="0" borderId="0" xfId="0" applyFill="1"/>
    <xf numFmtId="185" fontId="0" fillId="5" borderId="0" xfId="0" applyNumberFormat="1" applyFill="1"/>
    <xf numFmtId="0" fontId="10" fillId="0" borderId="0" xfId="0" applyFont="1"/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EC89-B684-41D6-970B-3D0BEAF567C4}">
  <dimension ref="A2:A7"/>
  <sheetViews>
    <sheetView tabSelected="1" workbookViewId="0">
      <selection activeCell="C8" sqref="C8"/>
    </sheetView>
  </sheetViews>
  <sheetFormatPr defaultRowHeight="15.75" x14ac:dyDescent="0.25"/>
  <cols>
    <col min="1" max="16384" width="9" style="180"/>
  </cols>
  <sheetData>
    <row r="2" spans="1:1" x14ac:dyDescent="0.25">
      <c r="A2" s="180" t="s">
        <v>345</v>
      </c>
    </row>
    <row r="3" spans="1:1" x14ac:dyDescent="0.25">
      <c r="A3" s="180" t="s">
        <v>334</v>
      </c>
    </row>
    <row r="4" spans="1:1" x14ac:dyDescent="0.25">
      <c r="A4" s="180" t="s">
        <v>335</v>
      </c>
    </row>
    <row r="7" spans="1:1" x14ac:dyDescent="0.25">
      <c r="A7" s="180" t="s">
        <v>344</v>
      </c>
    </row>
  </sheetData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4783-CEC5-466F-A713-F1003D2E2B14}">
  <dimension ref="A1:J80"/>
  <sheetViews>
    <sheetView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E70" sqref="E7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251</v>
      </c>
      <c r="E1" t="s">
        <v>325</v>
      </c>
    </row>
    <row r="2" spans="1:10" x14ac:dyDescent="0.2">
      <c r="A2" s="1"/>
      <c r="B2" s="3"/>
      <c r="C2" s="22"/>
    </row>
    <row r="3" spans="1:10" x14ac:dyDescent="0.2">
      <c r="A3" s="1"/>
      <c r="E3" s="17" t="s">
        <v>149</v>
      </c>
      <c r="G3" s="55"/>
      <c r="H3" s="55"/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33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118</v>
      </c>
      <c r="B6" t="s">
        <v>30</v>
      </c>
      <c r="C6" s="22">
        <v>38</v>
      </c>
      <c r="D6" s="22">
        <v>2</v>
      </c>
      <c r="E6" s="48">
        <f t="shared" ref="E6:F37" si="0">C6/67</f>
        <v>0.56716417910447758</v>
      </c>
      <c r="F6" s="51">
        <f t="shared" si="0"/>
        <v>2.9850746268656716E-2</v>
      </c>
    </row>
    <row r="7" spans="1:10" x14ac:dyDescent="0.2">
      <c r="A7" s="23" t="s">
        <v>122</v>
      </c>
      <c r="B7" t="s">
        <v>29</v>
      </c>
      <c r="C7" s="22">
        <v>57</v>
      </c>
      <c r="D7" s="22">
        <v>2</v>
      </c>
      <c r="E7" s="48">
        <f t="shared" si="0"/>
        <v>0.85074626865671643</v>
      </c>
      <c r="F7" s="51">
        <f t="shared" si="0"/>
        <v>2.9850746268656716E-2</v>
      </c>
    </row>
    <row r="8" spans="1:10" x14ac:dyDescent="0.2">
      <c r="A8" s="23" t="s">
        <v>123</v>
      </c>
      <c r="B8" t="s">
        <v>28</v>
      </c>
      <c r="C8" s="22">
        <v>100</v>
      </c>
      <c r="D8" s="22">
        <v>2</v>
      </c>
      <c r="E8" s="48">
        <f t="shared" si="0"/>
        <v>1.4925373134328359</v>
      </c>
      <c r="F8" s="51">
        <f t="shared" si="0"/>
        <v>2.9850746268656716E-2</v>
      </c>
      <c r="G8" s="16">
        <f t="shared" ref="G8:H23" si="1">LN(C10/C6)/4</f>
        <v>0.403671817080061</v>
      </c>
      <c r="H8" s="16">
        <f t="shared" si="1"/>
        <v>0.1013662770270411</v>
      </c>
      <c r="I8" s="51">
        <f>LN(2)/G8</f>
        <v>1.7171057062486779</v>
      </c>
      <c r="J8" s="51">
        <f>LN(2)/H8</f>
        <v>6.838045165405819</v>
      </c>
    </row>
    <row r="9" spans="1:10" x14ac:dyDescent="0.2">
      <c r="A9" s="52" t="s">
        <v>124</v>
      </c>
      <c r="B9" t="s">
        <v>27</v>
      </c>
      <c r="C9" s="22">
        <v>130</v>
      </c>
      <c r="D9" s="22">
        <v>2</v>
      </c>
      <c r="E9" s="48">
        <f t="shared" si="0"/>
        <v>1.9402985074626866</v>
      </c>
      <c r="F9" s="51">
        <f t="shared" si="0"/>
        <v>2.9850746268656716E-2</v>
      </c>
      <c r="G9" s="16">
        <f t="shared" si="1"/>
        <v>0.32838375170936557</v>
      </c>
      <c r="H9" s="16">
        <f t="shared" si="1"/>
        <v>0.17328679513998632</v>
      </c>
      <c r="I9" s="51">
        <f t="shared" ref="I9:J49" si="2">LN(2)/G9</f>
        <v>2.1107840352996874</v>
      </c>
      <c r="J9" s="51">
        <f t="shared" si="2"/>
        <v>4</v>
      </c>
    </row>
    <row r="10" spans="1:10" x14ac:dyDescent="0.2">
      <c r="A10" s="52" t="s">
        <v>93</v>
      </c>
      <c r="B10" t="s">
        <v>26</v>
      </c>
      <c r="C10" s="22">
        <v>191</v>
      </c>
      <c r="D10" s="22">
        <v>3</v>
      </c>
      <c r="E10" s="48">
        <f t="shared" si="0"/>
        <v>2.8507462686567164</v>
      </c>
      <c r="F10" s="51">
        <f t="shared" si="0"/>
        <v>4.4776119402985072E-2</v>
      </c>
      <c r="G10" s="16">
        <f t="shared" si="1"/>
        <v>0.2618297485701398</v>
      </c>
      <c r="H10" s="16">
        <f t="shared" si="1"/>
        <v>0.17328679513998632</v>
      </c>
      <c r="I10" s="51">
        <f t="shared" si="2"/>
        <v>2.6473201931607964</v>
      </c>
      <c r="J10" s="51">
        <f t="shared" si="2"/>
        <v>4</v>
      </c>
    </row>
    <row r="11" spans="1:10" x14ac:dyDescent="0.2">
      <c r="A11" s="52" t="s">
        <v>120</v>
      </c>
      <c r="B11" t="s">
        <v>25</v>
      </c>
      <c r="C11" s="22">
        <v>212</v>
      </c>
      <c r="D11" s="22">
        <v>4</v>
      </c>
      <c r="E11" s="48">
        <f t="shared" si="0"/>
        <v>3.1641791044776117</v>
      </c>
      <c r="F11" s="51">
        <f t="shared" si="0"/>
        <v>5.9701492537313432E-2</v>
      </c>
      <c r="G11" s="16">
        <f t="shared" si="1"/>
        <v>0.29495943214767389</v>
      </c>
      <c r="H11" s="16">
        <f t="shared" si="1"/>
        <v>0.31319074212384201</v>
      </c>
      <c r="I11" s="51">
        <f t="shared" si="2"/>
        <v>2.3499746236727068</v>
      </c>
      <c r="J11" s="51">
        <f t="shared" si="2"/>
        <v>2.2131790226604489</v>
      </c>
    </row>
    <row r="12" spans="1:10" x14ac:dyDescent="0.2">
      <c r="A12" s="52" t="s">
        <v>49</v>
      </c>
      <c r="B12" t="s">
        <v>24</v>
      </c>
      <c r="C12" s="22">
        <v>285</v>
      </c>
      <c r="D12" s="22">
        <v>4</v>
      </c>
      <c r="E12" s="48">
        <f t="shared" si="0"/>
        <v>4.2537313432835822</v>
      </c>
      <c r="F12" s="51">
        <f t="shared" si="0"/>
        <v>5.9701492537313432E-2</v>
      </c>
      <c r="G12" s="16">
        <f t="shared" si="1"/>
        <v>0.30732592530745029</v>
      </c>
      <c r="H12" s="16">
        <f t="shared" si="1"/>
        <v>0.27465307216702745</v>
      </c>
      <c r="I12" s="51">
        <f t="shared" si="2"/>
        <v>2.2554139546363281</v>
      </c>
      <c r="J12" s="51">
        <f t="shared" si="2"/>
        <v>2.5237190142858297</v>
      </c>
    </row>
    <row r="13" spans="1:10" x14ac:dyDescent="0.2">
      <c r="A13" s="52" t="s">
        <v>50</v>
      </c>
      <c r="B13" t="s">
        <v>23</v>
      </c>
      <c r="C13" s="22">
        <v>423</v>
      </c>
      <c r="D13" s="22">
        <v>7</v>
      </c>
      <c r="E13" s="48">
        <f t="shared" si="0"/>
        <v>6.3134328358208958</v>
      </c>
      <c r="F13" s="51">
        <f t="shared" si="0"/>
        <v>0.1044776119402985</v>
      </c>
      <c r="G13" s="16">
        <f t="shared" si="1"/>
        <v>0.37470563098447884</v>
      </c>
      <c r="H13" s="16">
        <f t="shared" si="1"/>
        <v>0.34657359027997264</v>
      </c>
      <c r="I13" s="51">
        <f t="shared" si="2"/>
        <v>1.8498445799675132</v>
      </c>
      <c r="J13" s="51">
        <f t="shared" si="2"/>
        <v>2</v>
      </c>
    </row>
    <row r="14" spans="1:10" x14ac:dyDescent="0.2">
      <c r="A14" s="52" t="s">
        <v>51</v>
      </c>
      <c r="B14" t="s">
        <v>22</v>
      </c>
      <c r="C14" s="22">
        <v>653</v>
      </c>
      <c r="D14" s="22">
        <v>9</v>
      </c>
      <c r="E14" s="48">
        <f t="shared" si="0"/>
        <v>9.7462686567164187</v>
      </c>
      <c r="F14" s="51">
        <f t="shared" si="0"/>
        <v>0.13432835820895522</v>
      </c>
      <c r="G14" s="16">
        <f t="shared" si="1"/>
        <v>0.36126491758653556</v>
      </c>
      <c r="H14" s="16">
        <f t="shared" si="1"/>
        <v>0.38953615451163748</v>
      </c>
      <c r="I14" s="51">
        <f t="shared" si="2"/>
        <v>1.9186672904487392</v>
      </c>
      <c r="J14" s="51">
        <f t="shared" si="2"/>
        <v>1.7794168077387984</v>
      </c>
    </row>
    <row r="15" spans="1:10" x14ac:dyDescent="0.2">
      <c r="A15" s="52" t="s">
        <v>52</v>
      </c>
      <c r="B15" t="s">
        <v>21</v>
      </c>
      <c r="C15" s="22">
        <v>949</v>
      </c>
      <c r="D15" s="22">
        <v>16</v>
      </c>
      <c r="E15" s="48">
        <f t="shared" si="0"/>
        <v>14.164179104477611</v>
      </c>
      <c r="F15" s="51">
        <f t="shared" si="0"/>
        <v>0.23880597014925373</v>
      </c>
      <c r="G15" s="16">
        <f t="shared" si="1"/>
        <v>0.30134755975172733</v>
      </c>
      <c r="H15" s="16">
        <f t="shared" si="1"/>
        <v>0.3638218081517105</v>
      </c>
      <c r="I15" s="51">
        <f t="shared" si="2"/>
        <v>2.3001585980354768</v>
      </c>
      <c r="J15" s="51">
        <f t="shared" si="2"/>
        <v>1.9051831556807308</v>
      </c>
    </row>
    <row r="16" spans="1:10" x14ac:dyDescent="0.2">
      <c r="A16" s="52" t="s">
        <v>53</v>
      </c>
      <c r="B16" t="s">
        <v>20</v>
      </c>
      <c r="C16" s="22">
        <v>1209</v>
      </c>
      <c r="D16" s="22">
        <v>19</v>
      </c>
      <c r="E16" s="48">
        <f t="shared" si="0"/>
        <v>18.044776119402986</v>
      </c>
      <c r="F16" s="51">
        <f t="shared" si="0"/>
        <v>0.28358208955223879</v>
      </c>
      <c r="G16" s="16">
        <f t="shared" si="1"/>
        <v>0.25125904596588089</v>
      </c>
      <c r="H16" s="16">
        <f t="shared" si="1"/>
        <v>0.32482074603256522</v>
      </c>
      <c r="I16" s="51">
        <f t="shared" si="2"/>
        <v>2.7586954248567412</v>
      </c>
      <c r="J16" s="51">
        <f t="shared" si="2"/>
        <v>2.1339375302415355</v>
      </c>
    </row>
    <row r="17" spans="1:10" x14ac:dyDescent="0.2">
      <c r="A17" s="52" t="s">
        <v>54</v>
      </c>
      <c r="B17" t="s">
        <v>19</v>
      </c>
      <c r="C17" s="22">
        <v>1412</v>
      </c>
      <c r="D17" s="22">
        <v>30</v>
      </c>
      <c r="E17" s="48">
        <f t="shared" si="0"/>
        <v>21.074626865671643</v>
      </c>
      <c r="F17" s="51">
        <f t="shared" si="0"/>
        <v>0.44776119402985076</v>
      </c>
      <c r="G17" s="16">
        <f t="shared" si="1"/>
        <v>0.21924010591861506</v>
      </c>
      <c r="H17" s="16">
        <f t="shared" si="1"/>
        <v>0.27465307216702745</v>
      </c>
      <c r="I17" s="51">
        <f t="shared" si="2"/>
        <v>3.1615893344680788</v>
      </c>
      <c r="J17" s="51">
        <f t="shared" si="2"/>
        <v>2.5237190142858297</v>
      </c>
    </row>
    <row r="18" spans="1:10" x14ac:dyDescent="0.2">
      <c r="A18" s="52" t="s">
        <v>55</v>
      </c>
      <c r="B18" t="s">
        <v>18</v>
      </c>
      <c r="C18" s="22">
        <v>1784</v>
      </c>
      <c r="D18" s="22">
        <v>33</v>
      </c>
      <c r="E18" s="48">
        <f t="shared" si="0"/>
        <v>26.626865671641792</v>
      </c>
      <c r="F18" s="51">
        <f t="shared" si="0"/>
        <v>0.4925373134328358</v>
      </c>
      <c r="G18" s="16">
        <f t="shared" si="1"/>
        <v>0.21665171705653613</v>
      </c>
      <c r="H18" s="16">
        <f t="shared" si="1"/>
        <v>0.29160872125171772</v>
      </c>
      <c r="I18" s="51">
        <f t="shared" si="2"/>
        <v>3.1993615835459348</v>
      </c>
      <c r="J18" s="51">
        <f t="shared" si="2"/>
        <v>2.3769768530400643</v>
      </c>
    </row>
    <row r="19" spans="1:10" x14ac:dyDescent="0.2">
      <c r="A19" s="52" t="s">
        <v>56</v>
      </c>
      <c r="B19" t="s">
        <v>17</v>
      </c>
      <c r="C19" s="22">
        <v>2281</v>
      </c>
      <c r="D19" s="22">
        <v>48</v>
      </c>
      <c r="E19" s="48">
        <f t="shared" si="0"/>
        <v>34.044776119402982</v>
      </c>
      <c r="F19" s="48">
        <f t="shared" si="0"/>
        <v>0.71641791044776115</v>
      </c>
      <c r="G19" s="16">
        <f t="shared" si="1"/>
        <v>0.2381822987667622</v>
      </c>
      <c r="H19" s="16">
        <f t="shared" si="1"/>
        <v>0.24206261770121654</v>
      </c>
      <c r="I19" s="51">
        <f t="shared" si="2"/>
        <v>2.9101540464965585</v>
      </c>
      <c r="J19" s="51">
        <f t="shared" si="2"/>
        <v>2.8635036138273642</v>
      </c>
    </row>
    <row r="20" spans="1:10" x14ac:dyDescent="0.2">
      <c r="A20" s="52" t="s">
        <v>57</v>
      </c>
      <c r="B20" t="s">
        <v>16</v>
      </c>
      <c r="C20" s="22">
        <v>2876</v>
      </c>
      <c r="D20" s="22">
        <v>61</v>
      </c>
      <c r="E20" s="48">
        <f t="shared" si="0"/>
        <v>42.92537313432836</v>
      </c>
      <c r="F20" s="48">
        <f t="shared" si="0"/>
        <v>0.91044776119402981</v>
      </c>
      <c r="G20" s="16">
        <f t="shared" si="1"/>
        <v>0.23124927892530439</v>
      </c>
      <c r="H20" s="16">
        <f t="shared" si="1"/>
        <v>0.25358798626259249</v>
      </c>
      <c r="I20" s="51">
        <f t="shared" si="2"/>
        <v>2.9974025596154967</v>
      </c>
      <c r="J20" s="51">
        <f t="shared" si="2"/>
        <v>2.7333596941070604</v>
      </c>
    </row>
    <row r="21" spans="1:10" x14ac:dyDescent="0.2">
      <c r="A21" s="52" t="s">
        <v>58</v>
      </c>
      <c r="B21" t="s">
        <v>15</v>
      </c>
      <c r="C21" s="22">
        <v>3661</v>
      </c>
      <c r="D21" s="22">
        <v>79</v>
      </c>
      <c r="E21" s="48">
        <f t="shared" si="0"/>
        <v>54.64179104477612</v>
      </c>
      <c r="F21" s="48">
        <f t="shared" si="0"/>
        <v>1.1791044776119404</v>
      </c>
      <c r="G21" s="16">
        <f t="shared" si="1"/>
        <v>0.21650880613916818</v>
      </c>
      <c r="H21" s="16">
        <f t="shared" si="1"/>
        <v>0.24324651888767509</v>
      </c>
      <c r="I21" s="51">
        <f t="shared" si="2"/>
        <v>3.2014733854030957</v>
      </c>
      <c r="J21" s="51">
        <f t="shared" si="2"/>
        <v>2.8495667018364306</v>
      </c>
    </row>
    <row r="22" spans="1:10" x14ac:dyDescent="0.2">
      <c r="A22" s="52" t="s">
        <v>59</v>
      </c>
      <c r="B22" t="s">
        <v>14</v>
      </c>
      <c r="C22" s="22">
        <v>4499</v>
      </c>
      <c r="D22" s="22">
        <v>91</v>
      </c>
      <c r="E22" s="48">
        <f t="shared" si="0"/>
        <v>67.149253731343279</v>
      </c>
      <c r="F22" s="48">
        <f t="shared" si="0"/>
        <v>1.3582089552238805</v>
      </c>
      <c r="G22" s="16">
        <f t="shared" si="1"/>
        <v>0.20891418767115466</v>
      </c>
      <c r="H22" s="16">
        <f t="shared" si="1"/>
        <v>0.22158460239770095</v>
      </c>
      <c r="I22" s="51">
        <f t="shared" si="2"/>
        <v>3.3178559497883731</v>
      </c>
      <c r="J22" s="51">
        <f t="shared" si="2"/>
        <v>3.1281378446859853</v>
      </c>
    </row>
    <row r="23" spans="1:10" x14ac:dyDescent="0.2">
      <c r="A23" s="52" t="s">
        <v>60</v>
      </c>
      <c r="B23" t="s">
        <v>13</v>
      </c>
      <c r="C23" s="22">
        <v>5423</v>
      </c>
      <c r="D23" s="22">
        <v>127</v>
      </c>
      <c r="E23" s="48">
        <f t="shared" si="0"/>
        <v>80.940298507462686</v>
      </c>
      <c r="F23" s="48">
        <f t="shared" si="0"/>
        <v>1.8955223880597014</v>
      </c>
      <c r="G23" s="16">
        <f t="shared" si="1"/>
        <v>0.18684313211530787</v>
      </c>
      <c r="H23" s="16">
        <f t="shared" si="1"/>
        <v>0.19883453036412313</v>
      </c>
      <c r="I23" s="51">
        <f t="shared" si="2"/>
        <v>3.7097814231254604</v>
      </c>
      <c r="J23" s="51">
        <f t="shared" si="2"/>
        <v>3.4860503318542997</v>
      </c>
    </row>
    <row r="24" spans="1:10" x14ac:dyDescent="0.2">
      <c r="A24" s="52" t="s">
        <v>61</v>
      </c>
      <c r="B24" t="s">
        <v>12</v>
      </c>
      <c r="C24" s="22">
        <v>6633</v>
      </c>
      <c r="D24" s="22">
        <v>148</v>
      </c>
      <c r="E24" s="48">
        <f t="shared" si="0"/>
        <v>99</v>
      </c>
      <c r="F24" s="48">
        <f t="shared" si="0"/>
        <v>2.2089552238805972</v>
      </c>
      <c r="G24" s="16">
        <f t="shared" ref="G24:H39" si="3">LN(C26/C22)/4</f>
        <v>0.17703714122594302</v>
      </c>
      <c r="H24" s="16">
        <f t="shared" si="3"/>
        <v>0.26721757986734301</v>
      </c>
      <c r="I24" s="51">
        <f t="shared" si="2"/>
        <v>3.9152641968801261</v>
      </c>
      <c r="J24" s="51">
        <f t="shared" si="2"/>
        <v>2.5939430366222536</v>
      </c>
    </row>
    <row r="25" spans="1:10" x14ac:dyDescent="0.2">
      <c r="A25" s="54" t="s">
        <v>62</v>
      </c>
      <c r="B25" s="22" t="s">
        <v>11</v>
      </c>
      <c r="C25" s="22">
        <v>7730</v>
      </c>
      <c r="D25" s="22">
        <v>175</v>
      </c>
      <c r="E25" s="48">
        <f t="shared" si="0"/>
        <v>115.3731343283582</v>
      </c>
      <c r="F25" s="48">
        <f t="shared" si="0"/>
        <v>2.6119402985074629</v>
      </c>
      <c r="G25" s="28">
        <f t="shared" si="3"/>
        <v>0.1766978640369502</v>
      </c>
      <c r="H25" s="28">
        <f t="shared" si="3"/>
        <v>0.26867669195363886</v>
      </c>
      <c r="I25" s="53">
        <f t="shared" si="2"/>
        <v>3.9227818872501916</v>
      </c>
      <c r="J25" s="53">
        <f t="shared" si="2"/>
        <v>2.5798560177283645</v>
      </c>
    </row>
    <row r="26" spans="1:10" x14ac:dyDescent="0.2">
      <c r="A26" s="52" t="s">
        <v>63</v>
      </c>
      <c r="B26" t="s">
        <v>10</v>
      </c>
      <c r="C26" s="22">
        <v>9134</v>
      </c>
      <c r="D26" s="22">
        <v>265</v>
      </c>
      <c r="E26" s="48">
        <f t="shared" si="0"/>
        <v>136.32835820895522</v>
      </c>
      <c r="F26" s="48">
        <f t="shared" si="0"/>
        <v>3.955223880597015</v>
      </c>
      <c r="G26" s="16">
        <f t="shared" si="3"/>
        <v>0.16064788778484887</v>
      </c>
      <c r="H26" s="16">
        <f t="shared" si="3"/>
        <v>0.2780088272500626</v>
      </c>
      <c r="I26" s="51">
        <f t="shared" si="2"/>
        <v>4.3146983761669961</v>
      </c>
      <c r="J26" s="51">
        <f t="shared" si="2"/>
        <v>2.4932560142648823</v>
      </c>
    </row>
    <row r="27" spans="1:10" x14ac:dyDescent="0.2">
      <c r="A27" s="52" t="s">
        <v>64</v>
      </c>
      <c r="B27" t="s">
        <v>9</v>
      </c>
      <c r="C27" s="22">
        <v>10995</v>
      </c>
      <c r="D27" s="22">
        <v>372</v>
      </c>
      <c r="E27" s="48">
        <f t="shared" si="0"/>
        <v>164.1044776119403</v>
      </c>
      <c r="F27" s="48">
        <f t="shared" si="0"/>
        <v>5.5522388059701493</v>
      </c>
      <c r="G27" s="16">
        <f t="shared" si="3"/>
        <v>0.15655204886166468</v>
      </c>
      <c r="H27" s="16">
        <f t="shared" si="3"/>
        <v>0.29167896899254425</v>
      </c>
      <c r="I27" s="51">
        <f t="shared" si="2"/>
        <v>4.4275829387096453</v>
      </c>
      <c r="J27" s="51">
        <f t="shared" si="2"/>
        <v>2.3764043837444557</v>
      </c>
    </row>
    <row r="28" spans="1:10" x14ac:dyDescent="0.2">
      <c r="A28" s="52" t="s">
        <v>65</v>
      </c>
      <c r="B28" t="s">
        <v>8</v>
      </c>
      <c r="C28" s="22">
        <v>12612</v>
      </c>
      <c r="D28" s="22">
        <v>450</v>
      </c>
      <c r="E28" s="48">
        <f t="shared" si="0"/>
        <v>188.23880597014926</v>
      </c>
      <c r="F28" s="48">
        <f t="shared" si="0"/>
        <v>6.7164179104477615</v>
      </c>
      <c r="G28" s="16">
        <f t="shared" si="3"/>
        <v>0.14042734378467084</v>
      </c>
      <c r="H28" s="16">
        <f t="shared" si="3"/>
        <v>0.23337507123152118</v>
      </c>
      <c r="I28" s="51">
        <f t="shared" si="2"/>
        <v>4.9359844164168392</v>
      </c>
      <c r="J28" s="51">
        <f t="shared" si="2"/>
        <v>2.970099492213135</v>
      </c>
    </row>
    <row r="29" spans="1:10" x14ac:dyDescent="0.2">
      <c r="A29" s="52" t="s">
        <v>66</v>
      </c>
      <c r="B29" t="s">
        <v>7</v>
      </c>
      <c r="C29" s="22">
        <v>14459</v>
      </c>
      <c r="D29" s="22">
        <v>562</v>
      </c>
      <c r="E29" s="48">
        <f t="shared" si="0"/>
        <v>215.80597014925374</v>
      </c>
      <c r="F29" s="48">
        <f t="shared" si="0"/>
        <v>8.3880597014925371</v>
      </c>
      <c r="G29" s="16">
        <f t="shared" si="3"/>
        <v>0.14776640111388173</v>
      </c>
      <c r="H29" s="16">
        <f t="shared" si="3"/>
        <v>0.20950963374360174</v>
      </c>
      <c r="I29" s="51">
        <f t="shared" si="2"/>
        <v>4.6908307662290927</v>
      </c>
      <c r="J29" s="51">
        <f t="shared" si="2"/>
        <v>3.3084262913094489</v>
      </c>
    </row>
    <row r="30" spans="1:10" x14ac:dyDescent="0.2">
      <c r="A30" s="122" t="s">
        <v>67</v>
      </c>
      <c r="B30" s="123" t="s">
        <v>6</v>
      </c>
      <c r="C30" s="123">
        <v>16018</v>
      </c>
      <c r="D30" s="123">
        <v>674</v>
      </c>
      <c r="E30" s="124">
        <f>C30/67</f>
        <v>239.07462686567163</v>
      </c>
      <c r="F30" s="124">
        <f>D30/67</f>
        <v>10.059701492537313</v>
      </c>
      <c r="G30" s="125">
        <f>LN(C32/C28)/4</f>
        <v>0.14252932322382475</v>
      </c>
      <c r="H30" s="125">
        <f>LN(D32/D28)/4</f>
        <v>0.22345446900552413</v>
      </c>
      <c r="I30" s="126">
        <f>LN(2)/G30</f>
        <v>4.8631900080760433</v>
      </c>
      <c r="J30" s="126">
        <f>LN(2)/H30</f>
        <v>3.1019615926446726</v>
      </c>
    </row>
    <row r="31" spans="1:10" x14ac:dyDescent="0.2">
      <c r="A31" s="52" t="s">
        <v>68</v>
      </c>
      <c r="B31" t="s">
        <v>5</v>
      </c>
      <c r="C31" s="22">
        <v>19856</v>
      </c>
      <c r="D31" s="22">
        <v>860</v>
      </c>
      <c r="E31" s="48">
        <f t="shared" si="0"/>
        <v>296.35820895522386</v>
      </c>
      <c r="F31" s="48">
        <f t="shared" si="0"/>
        <v>12.835820895522389</v>
      </c>
      <c r="G31" s="16">
        <f t="shared" si="3"/>
        <v>0.13920890090060517</v>
      </c>
      <c r="H31" s="16">
        <f t="shared" si="3"/>
        <v>0.21554599212535513</v>
      </c>
      <c r="I31" s="51">
        <f t="shared" si="2"/>
        <v>4.9791872220501956</v>
      </c>
      <c r="J31" s="51">
        <f t="shared" si="2"/>
        <v>3.2157739224250177</v>
      </c>
    </row>
    <row r="32" spans="1:10" x14ac:dyDescent="0.2">
      <c r="A32" s="52" t="s">
        <v>69</v>
      </c>
      <c r="B32" t="s">
        <v>4</v>
      </c>
      <c r="C32" s="22">
        <v>22304</v>
      </c>
      <c r="D32" s="22">
        <v>1100</v>
      </c>
      <c r="E32" s="48">
        <f t="shared" si="0"/>
        <v>332.8955223880597</v>
      </c>
      <c r="F32" s="48">
        <f t="shared" si="0"/>
        <v>16.417910447761194</v>
      </c>
      <c r="G32" s="16">
        <f t="shared" si="3"/>
        <v>0.14972833369315719</v>
      </c>
      <c r="H32" s="16">
        <f t="shared" si="3"/>
        <v>0.23069942635988533</v>
      </c>
      <c r="I32" s="51">
        <f t="shared" si="2"/>
        <v>4.6293654879004587</v>
      </c>
      <c r="J32" s="51">
        <f t="shared" si="2"/>
        <v>3.0045466150342874</v>
      </c>
    </row>
    <row r="33" spans="1:10" x14ac:dyDescent="0.2">
      <c r="A33" s="52" t="s">
        <v>70</v>
      </c>
      <c r="B33" t="s">
        <v>3</v>
      </c>
      <c r="C33" s="22">
        <v>25233</v>
      </c>
      <c r="D33" s="22">
        <v>1331</v>
      </c>
      <c r="E33" s="48">
        <f t="shared" si="0"/>
        <v>376.61194029850748</v>
      </c>
      <c r="F33" s="48">
        <f t="shared" si="0"/>
        <v>19.865671641791046</v>
      </c>
      <c r="G33" s="16">
        <f t="shared" si="3"/>
        <v>0.12672745710972144</v>
      </c>
      <c r="H33" s="16">
        <f t="shared" si="3"/>
        <v>0.21036673501910261</v>
      </c>
      <c r="I33" s="51">
        <f t="shared" si="2"/>
        <v>5.4695895930414986</v>
      </c>
      <c r="J33" s="51">
        <f t="shared" si="2"/>
        <v>3.2949467057945414</v>
      </c>
    </row>
    <row r="34" spans="1:10" x14ac:dyDescent="0.2">
      <c r="A34" s="52" t="s">
        <v>71</v>
      </c>
      <c r="B34" t="s">
        <v>2</v>
      </c>
      <c r="C34" s="22">
        <v>29155</v>
      </c>
      <c r="D34" s="22">
        <v>1696</v>
      </c>
      <c r="E34" s="48">
        <f t="shared" si="0"/>
        <v>435.14925373134326</v>
      </c>
      <c r="F34" s="48">
        <f t="shared" si="0"/>
        <v>25.313432835820894</v>
      </c>
      <c r="G34" s="16">
        <f t="shared" si="3"/>
        <v>0.1303932252652312</v>
      </c>
      <c r="H34" s="16">
        <f t="shared" si="3"/>
        <v>0.18591686224178999</v>
      </c>
      <c r="I34" s="51">
        <f t="shared" si="2"/>
        <v>5.3158220386835549</v>
      </c>
      <c r="J34" s="51">
        <f t="shared" si="2"/>
        <v>3.7282641940164001</v>
      </c>
    </row>
    <row r="35" spans="1:10" x14ac:dyDescent="0.2">
      <c r="A35" s="54" t="s">
        <v>72</v>
      </c>
      <c r="B35" s="22" t="s">
        <v>1</v>
      </c>
      <c r="C35" s="22">
        <v>32964</v>
      </c>
      <c r="D35" s="22">
        <v>1995</v>
      </c>
      <c r="E35" s="48">
        <f t="shared" si="0"/>
        <v>492</v>
      </c>
      <c r="F35" s="48">
        <f t="shared" si="0"/>
        <v>29.776119402985074</v>
      </c>
      <c r="G35" s="28">
        <f t="shared" si="3"/>
        <v>0.11626683964098661</v>
      </c>
      <c r="H35" s="28">
        <f t="shared" si="3"/>
        <v>0.16797148482241969</v>
      </c>
      <c r="I35" s="53">
        <f t="shared" si="2"/>
        <v>5.9616927982240924</v>
      </c>
      <c r="J35" s="53">
        <f t="shared" si="2"/>
        <v>4.1265764917940926</v>
      </c>
    </row>
    <row r="36" spans="1:10" x14ac:dyDescent="0.2">
      <c r="A36" s="54" t="s">
        <v>73</v>
      </c>
      <c r="B36" s="22" t="s">
        <v>0</v>
      </c>
      <c r="C36" s="22">
        <v>37575</v>
      </c>
      <c r="D36" s="22">
        <v>2314</v>
      </c>
      <c r="E36" s="48">
        <f t="shared" si="0"/>
        <v>560.82089552238801</v>
      </c>
      <c r="F36" s="48">
        <f t="shared" si="0"/>
        <v>34.537313432835823</v>
      </c>
      <c r="G36" s="16">
        <f t="shared" si="3"/>
        <v>0.10599643231067474</v>
      </c>
      <c r="H36" s="16">
        <f t="shared" si="3"/>
        <v>0.1445769802368938</v>
      </c>
      <c r="I36" s="51">
        <f t="shared" si="2"/>
        <v>6.5393444425406333</v>
      </c>
      <c r="J36" s="51">
        <f t="shared" si="2"/>
        <v>4.7943122025664282</v>
      </c>
    </row>
    <row r="37" spans="1:10" x14ac:dyDescent="0.2">
      <c r="A37" s="52" t="s">
        <v>74</v>
      </c>
      <c r="B37" t="s">
        <v>83</v>
      </c>
      <c r="C37" s="22">
        <v>40174</v>
      </c>
      <c r="D37" s="22">
        <v>2606</v>
      </c>
      <c r="E37" s="48">
        <f t="shared" si="0"/>
        <v>599.61194029850742</v>
      </c>
      <c r="F37" s="48">
        <f t="shared" si="0"/>
        <v>38.895522388059703</v>
      </c>
      <c r="G37" s="16">
        <f t="shared" si="3"/>
        <v>0.11457154387962437</v>
      </c>
      <c r="H37" s="16">
        <f t="shared" si="3"/>
        <v>0.1420962399330469</v>
      </c>
      <c r="I37" s="51">
        <f t="shared" si="2"/>
        <v>6.0499069584696059</v>
      </c>
      <c r="J37" s="51">
        <f t="shared" si="2"/>
        <v>4.8780121197193065</v>
      </c>
    </row>
    <row r="38" spans="1:10" x14ac:dyDescent="0.2">
      <c r="A38" s="52" t="s">
        <v>75</v>
      </c>
      <c r="B38" t="s">
        <v>84</v>
      </c>
      <c r="C38" s="22">
        <v>44550</v>
      </c>
      <c r="D38" s="22">
        <v>3024</v>
      </c>
      <c r="E38" s="48">
        <f t="shared" ref="E38:F69" si="4">C38/67</f>
        <v>664.92537313432831</v>
      </c>
      <c r="F38" s="48">
        <f t="shared" si="4"/>
        <v>45.134328358208954</v>
      </c>
      <c r="G38" s="16">
        <f t="shared" si="3"/>
        <v>0.10412983277896533</v>
      </c>
      <c r="H38" s="16">
        <f t="shared" si="3"/>
        <v>0.1386971867967767</v>
      </c>
      <c r="I38" s="51">
        <f t="shared" si="2"/>
        <v>6.6565667307972856</v>
      </c>
      <c r="J38" s="51">
        <f t="shared" si="2"/>
        <v>4.9975576042185015</v>
      </c>
    </row>
    <row r="39" spans="1:10" x14ac:dyDescent="0.2">
      <c r="A39" s="52" t="s">
        <v>76</v>
      </c>
      <c r="B39" t="s">
        <v>86</v>
      </c>
      <c r="C39" s="22">
        <v>52128</v>
      </c>
      <c r="D39" s="22">
        <v>3522</v>
      </c>
      <c r="E39" s="48">
        <f t="shared" si="4"/>
        <v>778.02985074626861</v>
      </c>
      <c r="F39" s="48">
        <f t="shared" si="4"/>
        <v>52.567164179104481</v>
      </c>
      <c r="G39" s="16">
        <f t="shared" si="3"/>
        <v>9.6523875747495977E-2</v>
      </c>
      <c r="H39" s="16">
        <f t="shared" si="3"/>
        <v>0.18140377840994332</v>
      </c>
      <c r="I39" s="51">
        <f t="shared" si="2"/>
        <v>7.1810956117551763</v>
      </c>
      <c r="J39" s="51">
        <f t="shared" si="2"/>
        <v>3.8210184299113346</v>
      </c>
    </row>
    <row r="40" spans="1:10" x14ac:dyDescent="0.2">
      <c r="A40" s="52" t="s">
        <v>79</v>
      </c>
      <c r="B40" t="s">
        <v>87</v>
      </c>
      <c r="C40" s="22">
        <v>56989</v>
      </c>
      <c r="D40" s="22">
        <v>4030</v>
      </c>
      <c r="E40" s="48">
        <f t="shared" si="4"/>
        <v>850.58208955223881</v>
      </c>
      <c r="F40" s="48">
        <f t="shared" si="4"/>
        <v>60.149253731343286</v>
      </c>
      <c r="G40" s="16">
        <f t="shared" ref="G40:H55" si="5">LN(C42/C38)/4</f>
        <v>9.1884570637311327E-2</v>
      </c>
      <c r="H40" s="16">
        <f t="shared" si="5"/>
        <v>0.19142078764243203</v>
      </c>
      <c r="I40" s="51">
        <f t="shared" si="2"/>
        <v>7.5436732821656225</v>
      </c>
      <c r="J40" s="51">
        <f t="shared" si="2"/>
        <v>3.6210653456024966</v>
      </c>
    </row>
    <row r="41" spans="1:10" x14ac:dyDescent="0.2">
      <c r="A41" s="52" t="s">
        <v>80</v>
      </c>
      <c r="B41" t="s">
        <v>88</v>
      </c>
      <c r="C41" s="22">
        <v>59105</v>
      </c>
      <c r="D41" s="22">
        <v>5384</v>
      </c>
      <c r="E41" s="48">
        <f t="shared" si="4"/>
        <v>882.16417910447763</v>
      </c>
      <c r="F41" s="48">
        <f t="shared" si="4"/>
        <v>80.358208955223887</v>
      </c>
      <c r="G41" s="16">
        <f t="shared" si="5"/>
        <v>6.8665796488375966E-2</v>
      </c>
      <c r="H41" s="16">
        <f t="shared" si="5"/>
        <v>0.19079514641267212</v>
      </c>
      <c r="I41" s="51">
        <f t="shared" si="2"/>
        <v>10.094504338521496</v>
      </c>
      <c r="J41" s="51">
        <f t="shared" si="2"/>
        <v>3.6329392733121866</v>
      </c>
    </row>
    <row r="42" spans="1:10" x14ac:dyDescent="0.2">
      <c r="A42" s="52" t="s">
        <v>81</v>
      </c>
      <c r="B42" t="s">
        <v>98</v>
      </c>
      <c r="C42" s="22">
        <v>64338</v>
      </c>
      <c r="D42" s="22">
        <v>6503</v>
      </c>
      <c r="E42" s="48">
        <f t="shared" si="4"/>
        <v>960.26865671641792</v>
      </c>
      <c r="F42" s="48">
        <f t="shared" si="4"/>
        <v>97.059701492537314</v>
      </c>
      <c r="G42" s="16">
        <f t="shared" si="5"/>
        <v>5.3110584406474835E-2</v>
      </c>
      <c r="H42" s="16">
        <f t="shared" si="5"/>
        <v>0.17365872677317906</v>
      </c>
      <c r="I42" s="51">
        <f t="shared" si="2"/>
        <v>13.05101776427529</v>
      </c>
      <c r="J42" s="51">
        <f t="shared" si="2"/>
        <v>3.9914330447976041</v>
      </c>
    </row>
    <row r="43" spans="1:10" x14ac:dyDescent="0.2">
      <c r="A43" s="23" t="s">
        <v>82</v>
      </c>
      <c r="B43" t="s">
        <v>99</v>
      </c>
      <c r="C43" s="22">
        <v>68605</v>
      </c>
      <c r="D43" s="22">
        <v>7555</v>
      </c>
      <c r="E43" s="48">
        <f t="shared" si="4"/>
        <v>1023.955223880597</v>
      </c>
      <c r="F43" s="48">
        <f t="shared" si="4"/>
        <v>112.76119402985074</v>
      </c>
      <c r="G43" s="16">
        <f t="shared" si="5"/>
        <v>5.7501500250227433E-2</v>
      </c>
      <c r="H43" s="16">
        <f t="shared" si="5"/>
        <v>0.12576725540770425</v>
      </c>
      <c r="I43" s="51">
        <f t="shared" si="2"/>
        <v>12.054419059391476</v>
      </c>
      <c r="J43" s="51">
        <f t="shared" si="2"/>
        <v>5.5113485486579554</v>
      </c>
    </row>
    <row r="44" spans="1:10" ht="15" x14ac:dyDescent="0.2">
      <c r="A44" s="25" t="s">
        <v>85</v>
      </c>
      <c r="B44" t="s">
        <v>100</v>
      </c>
      <c r="C44" s="22">
        <v>70478</v>
      </c>
      <c r="D44" s="56">
        <v>8072</v>
      </c>
      <c r="E44" s="48">
        <f t="shared" si="4"/>
        <v>1051.9104477611941</v>
      </c>
      <c r="F44" s="48">
        <f t="shared" si="4"/>
        <v>120.4776119402985</v>
      </c>
      <c r="G44" s="16">
        <f t="shared" si="5"/>
        <v>4.867428178384809E-2</v>
      </c>
      <c r="H44" s="16">
        <f t="shared" si="5"/>
        <v>0.11545503779160046</v>
      </c>
      <c r="I44" s="51">
        <f t="shared" si="2"/>
        <v>14.240521999647807</v>
      </c>
      <c r="J44" s="51">
        <f t="shared" si="2"/>
        <v>6.0036113955555157</v>
      </c>
    </row>
    <row r="45" spans="1:10" ht="15" x14ac:dyDescent="0.2">
      <c r="A45" s="31" t="s">
        <v>89</v>
      </c>
      <c r="B45" s="22" t="s">
        <v>101</v>
      </c>
      <c r="C45" s="22">
        <v>74390</v>
      </c>
      <c r="D45" s="56">
        <v>8904</v>
      </c>
      <c r="E45" s="48">
        <f t="shared" si="4"/>
        <v>1110.2985074626865</v>
      </c>
      <c r="F45" s="48">
        <f t="shared" si="4"/>
        <v>132.8955223880597</v>
      </c>
      <c r="G45" s="28">
        <f t="shared" si="5"/>
        <v>4.4734755871252932E-2</v>
      </c>
      <c r="H45" s="28">
        <f t="shared" si="5"/>
        <v>9.0719179695271615E-2</v>
      </c>
      <c r="I45" s="53">
        <f t="shared" si="2"/>
        <v>15.494600720630503</v>
      </c>
      <c r="J45" s="53">
        <f t="shared" si="2"/>
        <v>7.6405803369061207</v>
      </c>
    </row>
    <row r="46" spans="1:10" ht="15" x14ac:dyDescent="0.2">
      <c r="A46" s="25" t="s">
        <v>90</v>
      </c>
      <c r="B46" t="s">
        <v>103</v>
      </c>
      <c r="C46" s="56">
        <v>78167</v>
      </c>
      <c r="D46" s="56">
        <v>10320</v>
      </c>
      <c r="E46" s="48">
        <f t="shared" si="4"/>
        <v>1166.6716417910447</v>
      </c>
      <c r="F46" s="48">
        <f t="shared" si="4"/>
        <v>154.02985074626866</v>
      </c>
      <c r="G46" s="16">
        <f t="shared" si="5"/>
        <v>5.0730722657134138E-2</v>
      </c>
      <c r="H46" s="16">
        <f t="shared" si="5"/>
        <v>0.10323817452882318</v>
      </c>
      <c r="I46" s="51">
        <f t="shared" si="2"/>
        <v>13.663262501593197</v>
      </c>
      <c r="J46" s="51">
        <f t="shared" si="2"/>
        <v>6.7140588616900114</v>
      </c>
    </row>
    <row r="47" spans="1:10" ht="15" x14ac:dyDescent="0.2">
      <c r="A47" s="25" t="s">
        <v>94</v>
      </c>
      <c r="B47" t="s">
        <v>107</v>
      </c>
      <c r="C47" s="56">
        <v>82048</v>
      </c>
      <c r="D47" s="56">
        <v>10860</v>
      </c>
      <c r="E47" s="48">
        <f t="shared" si="4"/>
        <v>1224.5970149253731</v>
      </c>
      <c r="F47" s="48">
        <f t="shared" si="4"/>
        <v>162.08955223880596</v>
      </c>
      <c r="G47" s="16">
        <f t="shared" si="5"/>
        <v>4.9492797325757218E-2</v>
      </c>
      <c r="H47" s="16">
        <f t="shared" si="5"/>
        <v>9.8144801458001571E-2</v>
      </c>
      <c r="I47" s="51">
        <f t="shared" si="2"/>
        <v>14.005011193804863</v>
      </c>
      <c r="J47" s="51">
        <f t="shared" si="2"/>
        <v>7.0624951119449664</v>
      </c>
    </row>
    <row r="48" spans="1:10" ht="15" x14ac:dyDescent="0.2">
      <c r="A48" s="25" t="s">
        <v>95</v>
      </c>
      <c r="B48" t="s">
        <v>108</v>
      </c>
      <c r="C48" s="56">
        <v>86334</v>
      </c>
      <c r="D48" s="56">
        <v>12199</v>
      </c>
      <c r="E48" s="48">
        <f t="shared" si="4"/>
        <v>1288.5671641791046</v>
      </c>
      <c r="F48" s="48">
        <f t="shared" si="4"/>
        <v>182.07462686567163</v>
      </c>
      <c r="G48" s="16">
        <f t="shared" si="5"/>
        <v>4.5552669229847798E-2</v>
      </c>
      <c r="H48" s="16">
        <f t="shared" si="5"/>
        <v>7.2990174191982754E-2</v>
      </c>
      <c r="I48" s="51">
        <f t="shared" si="2"/>
        <v>15.21639000038596</v>
      </c>
      <c r="J48" s="51">
        <f t="shared" si="2"/>
        <v>9.4964450795362065</v>
      </c>
    </row>
    <row r="49" spans="1:10" ht="15" x14ac:dyDescent="0.2">
      <c r="A49" s="25" t="s">
        <v>96</v>
      </c>
      <c r="B49" t="s">
        <v>109</v>
      </c>
      <c r="C49" s="56">
        <v>90676</v>
      </c>
      <c r="D49" s="56">
        <v>13185</v>
      </c>
      <c r="E49" s="48">
        <f t="shared" si="4"/>
        <v>1353.3731343283582</v>
      </c>
      <c r="F49" s="48">
        <f t="shared" si="4"/>
        <v>196.79104477611941</v>
      </c>
      <c r="G49" s="16">
        <f t="shared" si="5"/>
        <v>3.7701395660634789E-2</v>
      </c>
      <c r="H49" s="16">
        <f t="shared" si="5"/>
        <v>7.0188009446777819E-2</v>
      </c>
      <c r="I49" s="51">
        <f t="shared" si="2"/>
        <v>18.385186235523957</v>
      </c>
      <c r="J49" s="51">
        <f t="shared" si="2"/>
        <v>9.875578265053166</v>
      </c>
    </row>
    <row r="50" spans="1:10" ht="15" x14ac:dyDescent="0.2">
      <c r="A50" s="31" t="s">
        <v>97</v>
      </c>
      <c r="B50" s="22" t="s">
        <v>110</v>
      </c>
      <c r="C50" s="56">
        <v>93790</v>
      </c>
      <c r="D50" s="56">
        <v>13819</v>
      </c>
      <c r="E50" s="66">
        <f t="shared" si="4"/>
        <v>1399.8507462686566</v>
      </c>
      <c r="F50" s="66">
        <f t="shared" si="4"/>
        <v>206.25373134328359</v>
      </c>
      <c r="G50" s="28">
        <f t="shared" si="5"/>
        <v>3.1879798328164385E-2</v>
      </c>
      <c r="H50" s="28">
        <f t="shared" si="5"/>
        <v>5.0906210352780798E-2</v>
      </c>
      <c r="I50" s="53">
        <f>LN(2)/G50</f>
        <v>21.742520872460492</v>
      </c>
      <c r="J50" s="53">
        <f>LN(2)/H50</f>
        <v>13.616161481210741</v>
      </c>
    </row>
    <row r="51" spans="1:10" ht="15" x14ac:dyDescent="0.2">
      <c r="A51" s="25" t="s">
        <v>102</v>
      </c>
      <c r="B51" t="s">
        <v>112</v>
      </c>
      <c r="C51" s="56">
        <v>95403</v>
      </c>
      <c r="D51" s="56">
        <v>14380</v>
      </c>
      <c r="E51" s="48">
        <f t="shared" si="4"/>
        <v>1423.9253731343283</v>
      </c>
      <c r="F51" s="48">
        <f t="shared" si="4"/>
        <v>214.62686567164178</v>
      </c>
      <c r="G51" s="16">
        <f t="shared" si="5"/>
        <v>3.3245991147943924E-2</v>
      </c>
      <c r="H51" s="16">
        <f t="shared" si="5"/>
        <v>4.3883962611070228E-2</v>
      </c>
      <c r="I51" s="51">
        <f>LN(2)/G51</f>
        <v>20.849045452591735</v>
      </c>
      <c r="J51" s="51">
        <f>LN(2)/H51</f>
        <v>15.794999797604673</v>
      </c>
    </row>
    <row r="52" spans="1:10" ht="15" x14ac:dyDescent="0.2">
      <c r="A52" s="25" t="s">
        <v>104</v>
      </c>
      <c r="B52" t="s">
        <v>34</v>
      </c>
      <c r="C52" s="56">
        <v>98076</v>
      </c>
      <c r="D52" s="56">
        <v>14954</v>
      </c>
      <c r="E52" s="48">
        <f t="shared" si="4"/>
        <v>1463.8208955223881</v>
      </c>
      <c r="F52" s="48">
        <f t="shared" si="4"/>
        <v>223.19402985074626</v>
      </c>
      <c r="G52" s="16">
        <f t="shared" si="5"/>
        <v>3.1080590966556805E-2</v>
      </c>
      <c r="H52" s="16">
        <f t="shared" si="5"/>
        <v>5.4017582016760976E-2</v>
      </c>
      <c r="I52" s="51">
        <f t="shared" ref="I52:J69" si="6">LN(2)/G52</f>
        <v>22.301608785553093</v>
      </c>
      <c r="J52" s="51">
        <f t="shared" si="6"/>
        <v>12.831880929895574</v>
      </c>
    </row>
    <row r="53" spans="1:10" ht="15" x14ac:dyDescent="0.2">
      <c r="A53" s="25" t="s">
        <v>159</v>
      </c>
      <c r="B53" t="s">
        <v>35</v>
      </c>
      <c r="C53" s="56">
        <v>103573</v>
      </c>
      <c r="D53" s="56">
        <v>15715</v>
      </c>
      <c r="E53" s="48">
        <f t="shared" si="4"/>
        <v>1545.8656716417911</v>
      </c>
      <c r="F53" s="48">
        <f t="shared" si="4"/>
        <v>234.55223880597015</v>
      </c>
      <c r="G53" s="16">
        <f t="shared" si="5"/>
        <v>3.2958300484121461E-2</v>
      </c>
      <c r="H53" s="16">
        <f t="shared" si="5"/>
        <v>5.479644981916721E-2</v>
      </c>
      <c r="I53" s="51">
        <f t="shared" si="6"/>
        <v>21.031035289392044</v>
      </c>
      <c r="J53" s="51">
        <f t="shared" si="6"/>
        <v>12.649490666774726</v>
      </c>
    </row>
    <row r="54" spans="1:10" ht="15" x14ac:dyDescent="0.2">
      <c r="A54" s="25" t="s">
        <v>105</v>
      </c>
      <c r="B54" t="s">
        <v>36</v>
      </c>
      <c r="C54" s="56">
        <v>106206</v>
      </c>
      <c r="D54" s="56">
        <v>17152</v>
      </c>
      <c r="E54" s="48">
        <f t="shared" si="4"/>
        <v>1585.1641791044776</v>
      </c>
      <c r="F54" s="48">
        <f t="shared" si="4"/>
        <v>256</v>
      </c>
      <c r="G54" s="16">
        <f t="shared" si="5"/>
        <v>2.697861303057442E-2</v>
      </c>
      <c r="H54" s="16">
        <f t="shared" si="5"/>
        <v>5.5404428035351276E-2</v>
      </c>
      <c r="I54" s="51">
        <f t="shared" si="6"/>
        <v>25.692469059636718</v>
      </c>
      <c r="J54" s="51">
        <f t="shared" si="6"/>
        <v>12.510682000320926</v>
      </c>
    </row>
    <row r="55" spans="1:10" ht="15" x14ac:dyDescent="0.2">
      <c r="A55" s="31" t="s">
        <v>106</v>
      </c>
      <c r="B55" s="22" t="s">
        <v>37</v>
      </c>
      <c r="C55" s="56">
        <v>108847</v>
      </c>
      <c r="D55" s="56">
        <v>17904</v>
      </c>
      <c r="E55" s="48">
        <f t="shared" si="4"/>
        <v>1624.5820895522388</v>
      </c>
      <c r="F55" s="48">
        <f t="shared" si="4"/>
        <v>267.2238805970149</v>
      </c>
      <c r="G55" s="16">
        <f t="shared" si="5"/>
        <v>1.9155675101118479E-2</v>
      </c>
      <c r="H55" s="16">
        <f t="shared" si="5"/>
        <v>5.1437114866667202E-2</v>
      </c>
      <c r="I55" s="51">
        <f t="shared" si="6"/>
        <v>36.184951817201849</v>
      </c>
      <c r="J55" s="51">
        <f t="shared" si="6"/>
        <v>13.475623241246867</v>
      </c>
    </row>
    <row r="56" spans="1:10" ht="15" x14ac:dyDescent="0.2">
      <c r="A56" s="80" t="s">
        <v>111</v>
      </c>
      <c r="B56" s="22" t="s">
        <v>38</v>
      </c>
      <c r="C56" s="56">
        <v>109252</v>
      </c>
      <c r="D56" s="56">
        <v>18664</v>
      </c>
      <c r="E56" s="48">
        <f t="shared" si="4"/>
        <v>1630.6268656716418</v>
      </c>
      <c r="F56" s="48">
        <f t="shared" si="4"/>
        <v>278.56716417910445</v>
      </c>
      <c r="G56" s="16">
        <f t="shared" ref="G56:H70" si="7">LN(C58/C54)/4</f>
        <v>1.4628598966724339E-2</v>
      </c>
      <c r="H56" s="16">
        <f t="shared" si="7"/>
        <v>3.4625962713887841E-2</v>
      </c>
      <c r="I56" s="51">
        <f t="shared" si="6"/>
        <v>47.383018847987188</v>
      </c>
      <c r="J56" s="51">
        <f t="shared" si="6"/>
        <v>20.018134550867998</v>
      </c>
    </row>
    <row r="57" spans="1:10" ht="15" x14ac:dyDescent="0.2">
      <c r="A57" s="31" t="s">
        <v>113</v>
      </c>
      <c r="B57" s="22" t="s">
        <v>39</v>
      </c>
      <c r="C57" s="56">
        <v>111821</v>
      </c>
      <c r="D57" s="56">
        <v>19305</v>
      </c>
      <c r="E57" s="48">
        <f t="shared" si="4"/>
        <v>1668.9701492537313</v>
      </c>
      <c r="F57" s="48">
        <f t="shared" si="4"/>
        <v>288.13432835820896</v>
      </c>
      <c r="G57" s="16">
        <f t="shared" si="7"/>
        <v>1.3000459097222821E-2</v>
      </c>
      <c r="H57" s="16">
        <f t="shared" si="7"/>
        <v>3.073327290174763E-2</v>
      </c>
      <c r="I57" s="51">
        <f t="shared" si="6"/>
        <v>53.317130985629312</v>
      </c>
      <c r="J57" s="51">
        <f t="shared" si="6"/>
        <v>22.5536402444313</v>
      </c>
    </row>
    <row r="58" spans="1:10" ht="15" x14ac:dyDescent="0.2">
      <c r="A58" s="31" t="s">
        <v>114</v>
      </c>
      <c r="B58" s="22" t="s">
        <v>40</v>
      </c>
      <c r="C58" s="56">
        <v>112606</v>
      </c>
      <c r="D58" s="56">
        <v>19700</v>
      </c>
      <c r="E58" s="48">
        <f t="shared" si="4"/>
        <v>1680.686567164179</v>
      </c>
      <c r="F58" s="48">
        <f t="shared" si="4"/>
        <v>294.02985074626866</v>
      </c>
      <c r="G58" s="16">
        <f t="shared" si="7"/>
        <v>1.7820549466810946E-2</v>
      </c>
      <c r="H58" s="16">
        <f t="shared" si="7"/>
        <v>2.6800484910329596E-2</v>
      </c>
      <c r="I58" s="51">
        <f t="shared" si="6"/>
        <v>38.895948851120728</v>
      </c>
      <c r="J58" s="51">
        <f t="shared" si="6"/>
        <v>25.863232806388087</v>
      </c>
    </row>
    <row r="59" spans="1:10" ht="15" x14ac:dyDescent="0.2">
      <c r="A59" s="31" t="s">
        <v>125</v>
      </c>
      <c r="B59" s="22" t="s">
        <v>41</v>
      </c>
      <c r="C59" s="56">
        <v>114657</v>
      </c>
      <c r="D59" s="56">
        <v>20246</v>
      </c>
      <c r="E59" s="48">
        <f t="shared" si="4"/>
        <v>1711.2985074626865</v>
      </c>
      <c r="F59" s="48">
        <f t="shared" si="4"/>
        <v>302.17910447761193</v>
      </c>
      <c r="G59" s="16">
        <f t="shared" si="7"/>
        <v>1.5873054447302692E-2</v>
      </c>
      <c r="H59" s="16">
        <f t="shared" si="7"/>
        <v>2.4808641041551324E-2</v>
      </c>
      <c r="I59" s="51">
        <f t="shared" si="6"/>
        <v>43.668166253769243</v>
      </c>
      <c r="J59" s="51">
        <f t="shared" si="6"/>
        <v>27.939748065966683</v>
      </c>
    </row>
    <row r="60" spans="1:10" ht="15" x14ac:dyDescent="0.2">
      <c r="A60" s="31" t="s">
        <v>126</v>
      </c>
      <c r="B60" s="22" t="s">
        <v>42</v>
      </c>
      <c r="C60" s="56">
        <v>117324</v>
      </c>
      <c r="D60" s="56">
        <v>20776</v>
      </c>
      <c r="E60" s="48">
        <f t="shared" si="4"/>
        <v>1751.1044776119404</v>
      </c>
      <c r="F60" s="48">
        <f t="shared" si="4"/>
        <v>310.08955223880599</v>
      </c>
      <c r="G60" s="16">
        <f t="shared" si="7"/>
        <v>1.7568599320328716E-2</v>
      </c>
      <c r="H60" s="16">
        <f t="shared" si="7"/>
        <v>2.5712438028533756E-2</v>
      </c>
      <c r="I60" s="51">
        <f t="shared" si="6"/>
        <v>39.453753137730288</v>
      </c>
      <c r="J60" s="51">
        <f t="shared" si="6"/>
        <v>26.957660716216097</v>
      </c>
    </row>
    <row r="61" spans="1:10" ht="15" x14ac:dyDescent="0.2">
      <c r="A61" s="25" t="s">
        <v>127</v>
      </c>
      <c r="B61" t="s">
        <v>43</v>
      </c>
      <c r="C61" s="56">
        <v>119151</v>
      </c>
      <c r="D61" s="56">
        <v>21319</v>
      </c>
      <c r="E61" s="48">
        <f t="shared" si="4"/>
        <v>1778.3731343283582</v>
      </c>
      <c r="F61" s="48">
        <f t="shared" si="4"/>
        <v>318.19402985074629</v>
      </c>
      <c r="G61" s="16">
        <f t="shared" si="7"/>
        <v>1.6698585279752629E-2</v>
      </c>
      <c r="H61" s="16">
        <f t="shared" si="7"/>
        <v>2.3292636355692904E-2</v>
      </c>
      <c r="I61" s="51">
        <f t="shared" si="6"/>
        <v>41.509335608232647</v>
      </c>
      <c r="J61" s="51">
        <f t="shared" si="6"/>
        <v>29.758210705527741</v>
      </c>
    </row>
    <row r="62" spans="1:10" ht="15" x14ac:dyDescent="0.2">
      <c r="A62" s="25" t="s">
        <v>128</v>
      </c>
      <c r="B62" t="s">
        <v>44</v>
      </c>
      <c r="C62" s="56">
        <v>120804</v>
      </c>
      <c r="D62" s="56">
        <v>21834</v>
      </c>
      <c r="E62" s="48">
        <f t="shared" si="4"/>
        <v>1803.044776119403</v>
      </c>
      <c r="F62" s="48">
        <f t="shared" si="4"/>
        <v>325.8805970149254</v>
      </c>
      <c r="G62" s="16">
        <f t="shared" si="7"/>
        <v>1.4065289946097709E-2</v>
      </c>
      <c r="H62" s="16">
        <f t="shared" si="7"/>
        <v>2.0949346737596082E-2</v>
      </c>
      <c r="I62" s="51">
        <f t="shared" si="6"/>
        <v>49.280689073334948</v>
      </c>
      <c r="J62" s="51">
        <f t="shared" si="6"/>
        <v>33.086815987250361</v>
      </c>
    </row>
    <row r="63" spans="1:10" ht="15" x14ac:dyDescent="0.2">
      <c r="A63" s="25" t="s">
        <v>129</v>
      </c>
      <c r="B63" t="s">
        <v>45</v>
      </c>
      <c r="C63" s="56">
        <v>122577</v>
      </c>
      <c r="D63" s="56">
        <v>22223</v>
      </c>
      <c r="E63" s="48">
        <f t="shared" si="4"/>
        <v>1829.5074626865671</v>
      </c>
      <c r="F63" s="48">
        <f t="shared" si="4"/>
        <v>331.68656716417911</v>
      </c>
      <c r="G63" s="16">
        <f t="shared" si="7"/>
        <v>1.1129086968932252E-2</v>
      </c>
      <c r="H63" s="16">
        <f t="shared" si="7"/>
        <v>1.7162989842932623E-2</v>
      </c>
      <c r="I63" s="51">
        <f t="shared" si="6"/>
        <v>62.282483953528427</v>
      </c>
      <c r="J63" s="51">
        <f t="shared" si="6"/>
        <v>40.386155728302171</v>
      </c>
    </row>
    <row r="64" spans="1:10" ht="15" x14ac:dyDescent="0.2">
      <c r="A64" s="25" t="s">
        <v>130</v>
      </c>
      <c r="B64" t="s">
        <v>46</v>
      </c>
      <c r="C64" s="56">
        <v>124114</v>
      </c>
      <c r="D64" s="56">
        <v>22592</v>
      </c>
      <c r="E64" s="48">
        <f t="shared" si="4"/>
        <v>1852.4477611940299</v>
      </c>
      <c r="F64" s="48">
        <f t="shared" si="4"/>
        <v>337.19402985074629</v>
      </c>
      <c r="G64" s="16">
        <f t="shared" si="7"/>
        <v>1.5126450738425822E-2</v>
      </c>
      <c r="H64" s="16">
        <f t="shared" si="7"/>
        <v>1.5924147364030663E-2</v>
      </c>
      <c r="I64" s="51">
        <f t="shared" si="6"/>
        <v>45.82351752874446</v>
      </c>
      <c r="J64" s="51">
        <f t="shared" si="6"/>
        <v>43.528056147333864</v>
      </c>
    </row>
    <row r="65" spans="1:10" ht="15" x14ac:dyDescent="0.2">
      <c r="A65" s="25" t="s">
        <v>131</v>
      </c>
      <c r="B65" t="s">
        <v>47</v>
      </c>
      <c r="C65" s="56">
        <v>124575</v>
      </c>
      <c r="D65" s="56">
        <v>22834</v>
      </c>
      <c r="E65" s="48">
        <f t="shared" si="4"/>
        <v>1859.3283582089553</v>
      </c>
      <c r="F65" s="48">
        <f t="shared" si="4"/>
        <v>340.80597014925371</v>
      </c>
      <c r="G65" s="16">
        <f t="shared" si="7"/>
        <v>1.1684509157015877E-2</v>
      </c>
      <c r="H65" s="16">
        <f t="shared" si="7"/>
        <v>1.5421373083082276E-2</v>
      </c>
      <c r="I65" s="51">
        <f t="shared" si="6"/>
        <v>59.321891167653391</v>
      </c>
      <c r="J65" s="51">
        <f t="shared" si="6"/>
        <v>44.94717667652754</v>
      </c>
    </row>
    <row r="66" spans="1:10" ht="15" x14ac:dyDescent="0.2">
      <c r="A66" s="25" t="s">
        <v>145</v>
      </c>
      <c r="B66" t="s">
        <v>48</v>
      </c>
      <c r="C66" s="56">
        <v>128339</v>
      </c>
      <c r="D66" s="56">
        <v>23270</v>
      </c>
      <c r="E66" s="48">
        <f t="shared" si="4"/>
        <v>1915.5074626865671</v>
      </c>
      <c r="F66" s="48">
        <f t="shared" si="4"/>
        <v>347.31343283582089</v>
      </c>
      <c r="G66" s="16">
        <f t="shared" si="7"/>
        <v>1.0776417534105751E-2</v>
      </c>
      <c r="H66" s="16">
        <f t="shared" si="7"/>
        <v>1.5769882435516386E-2</v>
      </c>
      <c r="I66" s="51">
        <f t="shared" si="6"/>
        <v>64.320742804019801</v>
      </c>
      <c r="J66" s="51">
        <f t="shared" si="6"/>
        <v>43.9538584637044</v>
      </c>
    </row>
    <row r="67" spans="1:10" ht="15" x14ac:dyDescent="0.2">
      <c r="A67" s="25" t="s">
        <v>136</v>
      </c>
      <c r="B67" t="s">
        <v>132</v>
      </c>
      <c r="C67" s="56">
        <v>128442</v>
      </c>
      <c r="D67" s="56">
        <v>23637</v>
      </c>
      <c r="E67" s="48">
        <f t="shared" si="4"/>
        <v>1917.044776119403</v>
      </c>
      <c r="F67" s="48">
        <f t="shared" si="4"/>
        <v>352.79104477611941</v>
      </c>
      <c r="G67" s="16">
        <f t="shared" si="7"/>
        <v>1.0385325570643944E-2</v>
      </c>
      <c r="H67" s="16">
        <f t="shared" si="7"/>
        <v>1.6090832106284952E-2</v>
      </c>
      <c r="I67" s="51">
        <f t="shared" si="6"/>
        <v>66.742941840865811</v>
      </c>
      <c r="J67" s="51">
        <f t="shared" si="6"/>
        <v>43.077149521012494</v>
      </c>
    </row>
    <row r="68" spans="1:10" ht="15" x14ac:dyDescent="0.2">
      <c r="A68" s="25" t="s">
        <v>137</v>
      </c>
      <c r="B68" t="s">
        <v>133</v>
      </c>
      <c r="C68" s="56">
        <v>129581</v>
      </c>
      <c r="D68" s="56">
        <v>24063</v>
      </c>
      <c r="E68" s="48">
        <f t="shared" si="4"/>
        <v>1934.044776119403</v>
      </c>
      <c r="F68" s="48">
        <f t="shared" si="4"/>
        <v>359.14925373134326</v>
      </c>
      <c r="G68" s="16">
        <f t="shared" si="7"/>
        <v>3.5703288188319799E-3</v>
      </c>
      <c r="H68" s="16">
        <f t="shared" si="7"/>
        <v>1.3590302304721857E-2</v>
      </c>
      <c r="I68" s="51">
        <f t="shared" si="6"/>
        <v>194.14099253376497</v>
      </c>
      <c r="J68" s="51">
        <f t="shared" si="6"/>
        <v>51.003073001482541</v>
      </c>
    </row>
    <row r="69" spans="1:10" ht="15" x14ac:dyDescent="0.2">
      <c r="A69" s="25" t="s">
        <v>138</v>
      </c>
      <c r="B69" t="s">
        <v>134</v>
      </c>
      <c r="C69" s="56">
        <v>129859</v>
      </c>
      <c r="D69" s="56">
        <v>24352</v>
      </c>
      <c r="E69" s="48">
        <f t="shared" si="4"/>
        <v>1938.1940298507463</v>
      </c>
      <c r="F69" s="48">
        <f t="shared" si="4"/>
        <v>363.46268656716416</v>
      </c>
      <c r="G69" s="16">
        <f t="shared" si="7"/>
        <v>4.8898911085561835E-3</v>
      </c>
      <c r="H69" s="16">
        <f t="shared" si="7"/>
        <v>1.1361597868337679E-2</v>
      </c>
      <c r="I69" s="51">
        <f t="shared" si="6"/>
        <v>141.75104622413724</v>
      </c>
      <c r="J69" s="51">
        <f t="shared" si="6"/>
        <v>61.00789594847366</v>
      </c>
    </row>
    <row r="70" spans="1:10" ht="15" x14ac:dyDescent="0.2">
      <c r="A70" s="127" t="s">
        <v>139</v>
      </c>
      <c r="B70" s="123" t="s">
        <v>135</v>
      </c>
      <c r="C70" s="128">
        <v>130185</v>
      </c>
      <c r="D70" s="128">
        <v>24570</v>
      </c>
      <c r="E70" s="124">
        <f>C70/67</f>
        <v>1943.0597014925372</v>
      </c>
      <c r="F70" s="124">
        <f>D70/67</f>
        <v>366.71641791044777</v>
      </c>
      <c r="G70" s="125">
        <f>LN(C72/C68)/4</f>
        <v>3.2698995684020743E-3</v>
      </c>
      <c r="H70" s="125">
        <f t="shared" si="7"/>
        <v>8.2567687603265147E-3</v>
      </c>
      <c r="I70" s="126">
        <f>LN(2)/G70</f>
        <v>211.97812533999954</v>
      </c>
      <c r="J70" s="126">
        <f>LN(2)/H70</f>
        <v>83.948963653977245</v>
      </c>
    </row>
    <row r="71" spans="1:10" ht="15" x14ac:dyDescent="0.2">
      <c r="A71" s="25" t="s">
        <v>140</v>
      </c>
      <c r="B71" t="s">
        <v>146</v>
      </c>
      <c r="C71" s="56">
        <v>130979</v>
      </c>
      <c r="D71" s="56">
        <v>24736</v>
      </c>
      <c r="E71" s="48">
        <f t="shared" ref="E71:F72" si="8">C71/67</f>
        <v>1954.9104477611941</v>
      </c>
      <c r="F71" s="48">
        <f t="shared" si="8"/>
        <v>369.19402985074629</v>
      </c>
      <c r="G71" s="16"/>
      <c r="H71" s="16"/>
      <c r="I71" s="51"/>
      <c r="J71" s="51"/>
    </row>
    <row r="72" spans="1:10" ht="15" x14ac:dyDescent="0.2">
      <c r="A72" s="25" t="s">
        <v>141</v>
      </c>
      <c r="B72" t="s">
        <v>147</v>
      </c>
      <c r="C72" s="56">
        <v>131287</v>
      </c>
      <c r="D72" s="56">
        <v>24871</v>
      </c>
      <c r="E72" s="48">
        <f t="shared" si="8"/>
        <v>1959.5074626865671</v>
      </c>
      <c r="F72" s="48">
        <f t="shared" si="8"/>
        <v>371.20895522388059</v>
      </c>
      <c r="G72" s="16"/>
      <c r="H72" s="16"/>
      <c r="I72" s="51"/>
      <c r="J72" s="51"/>
    </row>
    <row r="73" spans="1:10" ht="15" x14ac:dyDescent="0.2">
      <c r="A73" s="25"/>
      <c r="C73" s="56"/>
      <c r="D73" s="56"/>
      <c r="E73" s="48"/>
      <c r="F73" s="48"/>
      <c r="G73" s="16"/>
      <c r="H73" s="16"/>
      <c r="I73" s="51"/>
      <c r="J73" s="51"/>
    </row>
    <row r="74" spans="1:10" ht="15" x14ac:dyDescent="0.2">
      <c r="A74" s="25"/>
      <c r="C74" s="56"/>
      <c r="D74" s="56"/>
      <c r="E74" s="48"/>
      <c r="F74" s="48"/>
      <c r="G74" s="16"/>
      <c r="H74" s="16"/>
      <c r="I74" s="51"/>
      <c r="J74" s="51"/>
    </row>
    <row r="75" spans="1:10" ht="15" x14ac:dyDescent="0.2">
      <c r="A75" s="31"/>
      <c r="B75" s="22"/>
      <c r="C75" s="56"/>
      <c r="D75" s="56"/>
      <c r="E75" s="48"/>
      <c r="F75" s="48"/>
      <c r="G75" s="16"/>
      <c r="H75" s="16"/>
      <c r="I75" s="51"/>
      <c r="J75" s="51"/>
    </row>
    <row r="76" spans="1:10" x14ac:dyDescent="0.2">
      <c r="A76" s="25" t="s">
        <v>179</v>
      </c>
      <c r="B76" t="s">
        <v>160</v>
      </c>
      <c r="C76" s="22">
        <v>168810</v>
      </c>
      <c r="D76" s="22">
        <v>29908</v>
      </c>
      <c r="E76" s="48">
        <f t="shared" ref="E76:F80" si="9">C76/67</f>
        <v>2519.5522388059703</v>
      </c>
      <c r="F76" s="48">
        <f t="shared" si="9"/>
        <v>446.38805970149252</v>
      </c>
      <c r="G76" s="16"/>
      <c r="H76" s="16"/>
      <c r="I76" s="51"/>
      <c r="J76" s="51"/>
    </row>
    <row r="77" spans="1:10" x14ac:dyDescent="0.2">
      <c r="A77" s="25" t="s">
        <v>180</v>
      </c>
      <c r="B77" t="s">
        <v>161</v>
      </c>
      <c r="C77" s="22">
        <v>169473</v>
      </c>
      <c r="D77" s="22">
        <v>29940</v>
      </c>
      <c r="E77" s="48">
        <f t="shared" si="9"/>
        <v>2529.4477611940297</v>
      </c>
      <c r="F77" s="48">
        <f t="shared" si="9"/>
        <v>446.86567164179104</v>
      </c>
      <c r="G77" s="16"/>
      <c r="H77" s="16"/>
      <c r="I77" s="51"/>
      <c r="J77" s="51"/>
    </row>
    <row r="78" spans="1:10" x14ac:dyDescent="0.2">
      <c r="A78" s="127" t="s">
        <v>181</v>
      </c>
      <c r="B78" s="123" t="s">
        <v>162</v>
      </c>
      <c r="C78" s="123">
        <v>170094</v>
      </c>
      <c r="D78" s="123">
        <v>29954</v>
      </c>
      <c r="E78" s="124">
        <f>C78/67</f>
        <v>2538.7164179104479</v>
      </c>
      <c r="F78" s="124">
        <f>D78/67</f>
        <v>447.07462686567163</v>
      </c>
      <c r="G78" s="125">
        <f>LN(C80/C76)/4</f>
        <v>3.8371742413596277E-3</v>
      </c>
      <c r="H78" s="125">
        <f>LN(D80/D76)/4</f>
        <v>6.2613781039596271E-4</v>
      </c>
      <c r="I78" s="126">
        <f>LN(2)/G78</f>
        <v>180.64000667176953</v>
      </c>
      <c r="J78" s="126">
        <f>LN(2)/H78</f>
        <v>1107.0201624169711</v>
      </c>
    </row>
    <row r="79" spans="1:10" x14ac:dyDescent="0.2">
      <c r="A79" s="25" t="s">
        <v>182</v>
      </c>
      <c r="B79" t="s">
        <v>163</v>
      </c>
      <c r="C79" s="22">
        <v>170752</v>
      </c>
      <c r="D79" s="22">
        <v>29979</v>
      </c>
      <c r="E79" s="48">
        <f t="shared" si="9"/>
        <v>2548.5373134328356</v>
      </c>
      <c r="F79" s="48">
        <f t="shared" si="9"/>
        <v>447.44776119402985</v>
      </c>
      <c r="G79" s="16"/>
      <c r="H79" s="16"/>
      <c r="I79" s="51"/>
      <c r="J79" s="51"/>
    </row>
    <row r="80" spans="1:10" x14ac:dyDescent="0.2">
      <c r="A80" s="25" t="s">
        <v>183</v>
      </c>
      <c r="B80" t="s">
        <v>164</v>
      </c>
      <c r="C80" s="22">
        <v>171421</v>
      </c>
      <c r="D80" s="22">
        <v>29983</v>
      </c>
      <c r="E80" s="48">
        <f t="shared" si="9"/>
        <v>2558.5223880597014</v>
      </c>
      <c r="F80" s="48">
        <f t="shared" si="9"/>
        <v>447.50746268656718</v>
      </c>
      <c r="G80" s="16"/>
      <c r="H80" s="16"/>
      <c r="I80" s="51"/>
      <c r="J80" s="51"/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571C-239B-4E81-90BF-4F85A657A11C}">
  <dimension ref="A1:J80"/>
  <sheetViews>
    <sheetView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J70" sqref="J7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75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252</v>
      </c>
      <c r="E1" t="s">
        <v>326</v>
      </c>
    </row>
    <row r="2" spans="1:10" x14ac:dyDescent="0.2">
      <c r="A2" s="1"/>
      <c r="B2" s="3"/>
    </row>
    <row r="3" spans="1:10" x14ac:dyDescent="0.2">
      <c r="A3" s="1"/>
      <c r="E3" t="s">
        <v>253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117</v>
      </c>
      <c r="B6" t="s">
        <v>30</v>
      </c>
      <c r="C6">
        <v>26</v>
      </c>
      <c r="E6" s="48">
        <f t="shared" ref="E6:E69" si="0">C6/83</f>
        <v>0.31325301204819278</v>
      </c>
      <c r="F6" s="48"/>
    </row>
    <row r="7" spans="1:10" x14ac:dyDescent="0.2">
      <c r="A7" s="23" t="s">
        <v>118</v>
      </c>
      <c r="B7" t="s">
        <v>29</v>
      </c>
      <c r="C7">
        <v>48</v>
      </c>
      <c r="E7" s="48">
        <f t="shared" si="0"/>
        <v>0.57831325301204817</v>
      </c>
      <c r="F7" s="48"/>
      <c r="H7" s="77"/>
      <c r="J7" s="78"/>
    </row>
    <row r="8" spans="1:10" x14ac:dyDescent="0.2">
      <c r="A8" s="23" t="s">
        <v>122</v>
      </c>
      <c r="B8" t="s">
        <v>28</v>
      </c>
      <c r="C8">
        <v>74</v>
      </c>
      <c r="E8" s="48">
        <f t="shared" si="0"/>
        <v>0.89156626506024095</v>
      </c>
      <c r="F8" s="48"/>
      <c r="G8" s="16">
        <f t="shared" ref="G8:H23" si="1">LN(C10/C6)/4</f>
        <v>0.40235947810852507</v>
      </c>
      <c r="H8" s="16"/>
      <c r="I8" s="51">
        <f>LN(2)/G8</f>
        <v>1.7227062322935722</v>
      </c>
      <c r="J8" s="51"/>
    </row>
    <row r="9" spans="1:10" x14ac:dyDescent="0.2">
      <c r="A9" s="23" t="s">
        <v>123</v>
      </c>
      <c r="B9" t="s">
        <v>27</v>
      </c>
      <c r="C9">
        <v>79</v>
      </c>
      <c r="E9" s="48">
        <f t="shared" si="0"/>
        <v>0.95180722891566261</v>
      </c>
      <c r="F9" s="48"/>
      <c r="G9" s="16">
        <f t="shared" si="1"/>
        <v>0.3086861157481724</v>
      </c>
      <c r="H9" s="16"/>
      <c r="I9" s="51">
        <f t="shared" ref="I9:J60" si="2">LN(2)/G9</f>
        <v>2.2454757282488793</v>
      </c>
      <c r="J9" s="51"/>
    </row>
    <row r="10" spans="1:10" x14ac:dyDescent="0.2">
      <c r="A10" s="52" t="s">
        <v>124</v>
      </c>
      <c r="B10" t="s">
        <v>26</v>
      </c>
      <c r="C10">
        <v>130</v>
      </c>
      <c r="E10" s="48">
        <f t="shared" si="0"/>
        <v>1.5662650602409638</v>
      </c>
      <c r="F10" s="48"/>
      <c r="G10" s="16">
        <f t="shared" si="1"/>
        <v>0.25228522145940441</v>
      </c>
      <c r="H10" s="16"/>
      <c r="I10" s="51">
        <f t="shared" si="2"/>
        <v>2.7474743726575386</v>
      </c>
      <c r="J10" s="51"/>
    </row>
    <row r="11" spans="1:10" x14ac:dyDescent="0.2">
      <c r="A11" s="52" t="s">
        <v>93</v>
      </c>
      <c r="B11" t="s">
        <v>25</v>
      </c>
      <c r="C11">
        <v>165</v>
      </c>
      <c r="E11" s="48">
        <f t="shared" si="0"/>
        <v>1.9879518072289157</v>
      </c>
      <c r="F11" s="48"/>
      <c r="G11" s="16">
        <f t="shared" si="1"/>
        <v>0.29972416282351882</v>
      </c>
      <c r="H11" s="16"/>
      <c r="I11" s="51">
        <f t="shared" si="2"/>
        <v>2.3126169543030093</v>
      </c>
      <c r="J11" s="51"/>
    </row>
    <row r="12" spans="1:10" x14ac:dyDescent="0.2">
      <c r="A12" s="52" t="s">
        <v>120</v>
      </c>
      <c r="B12" t="s">
        <v>24</v>
      </c>
      <c r="C12">
        <v>203</v>
      </c>
      <c r="E12" s="48">
        <f t="shared" si="0"/>
        <v>2.4457831325301207</v>
      </c>
      <c r="F12" s="48"/>
      <c r="G12" s="16">
        <f t="shared" si="1"/>
        <v>0.35831283605191544</v>
      </c>
      <c r="H12" s="16"/>
      <c r="I12" s="51">
        <f t="shared" si="2"/>
        <v>1.9344748801003495</v>
      </c>
      <c r="J12" s="51"/>
    </row>
    <row r="13" spans="1:10" x14ac:dyDescent="0.2">
      <c r="A13" s="52" t="s">
        <v>49</v>
      </c>
      <c r="B13" t="s">
        <v>23</v>
      </c>
      <c r="C13">
        <v>262</v>
      </c>
      <c r="E13" s="48">
        <f t="shared" si="0"/>
        <v>3.1566265060240966</v>
      </c>
      <c r="F13" s="48"/>
      <c r="G13" s="16">
        <f t="shared" si="1"/>
        <v>0.35033305962110778</v>
      </c>
      <c r="H13" s="16"/>
      <c r="I13" s="51">
        <f t="shared" si="2"/>
        <v>1.9785377415125991</v>
      </c>
      <c r="J13" s="51"/>
    </row>
    <row r="14" spans="1:10" x14ac:dyDescent="0.2">
      <c r="A14" s="52" t="s">
        <v>50</v>
      </c>
      <c r="B14" t="s">
        <v>22</v>
      </c>
      <c r="C14">
        <v>545</v>
      </c>
      <c r="E14" s="48">
        <f t="shared" si="0"/>
        <v>6.5662650602409638</v>
      </c>
      <c r="F14" s="48"/>
      <c r="G14" s="16">
        <f t="shared" si="1"/>
        <v>0.34285143715653499</v>
      </c>
      <c r="H14" s="16"/>
      <c r="I14" s="51">
        <f t="shared" si="2"/>
        <v>2.0217129212250509</v>
      </c>
      <c r="J14" s="51"/>
    </row>
    <row r="15" spans="1:10" x14ac:dyDescent="0.2">
      <c r="A15" s="52" t="s">
        <v>51</v>
      </c>
      <c r="B15" t="s">
        <v>21</v>
      </c>
      <c r="C15">
        <v>670</v>
      </c>
      <c r="E15" s="48">
        <f t="shared" si="0"/>
        <v>8.0722891566265051</v>
      </c>
      <c r="F15" s="48"/>
      <c r="G15" s="16">
        <f t="shared" si="1"/>
        <v>0.3446578720935804</v>
      </c>
      <c r="H15" s="16"/>
      <c r="I15" s="51">
        <f t="shared" si="2"/>
        <v>2.0111166367665154</v>
      </c>
      <c r="J15" s="51"/>
    </row>
    <row r="16" spans="1:10" x14ac:dyDescent="0.2">
      <c r="A16" s="52" t="s">
        <v>52</v>
      </c>
      <c r="B16" t="s">
        <v>20</v>
      </c>
      <c r="C16">
        <v>800</v>
      </c>
      <c r="E16" s="48">
        <f t="shared" si="0"/>
        <v>9.6385542168674707</v>
      </c>
      <c r="F16" s="48"/>
      <c r="G16" s="16">
        <f t="shared" si="1"/>
        <v>0.20227341710225685</v>
      </c>
      <c r="H16" s="16"/>
      <c r="I16" s="51">
        <f t="shared" si="2"/>
        <v>3.4267833632806686</v>
      </c>
      <c r="J16" s="51"/>
    </row>
    <row r="17" spans="1:10" x14ac:dyDescent="0.2">
      <c r="A17" s="52" t="s">
        <v>53</v>
      </c>
      <c r="B17" t="s">
        <v>19</v>
      </c>
      <c r="C17">
        <v>1040</v>
      </c>
      <c r="E17" s="48">
        <f t="shared" si="0"/>
        <v>12.53012048192771</v>
      </c>
      <c r="F17" s="48"/>
      <c r="G17" s="16">
        <f t="shared" si="1"/>
        <v>0.21209084764731048</v>
      </c>
      <c r="H17" s="16"/>
      <c r="I17" s="51">
        <f t="shared" si="2"/>
        <v>3.2681616781153688</v>
      </c>
      <c r="J17" s="51"/>
    </row>
    <row r="18" spans="1:10" x14ac:dyDescent="0.2">
      <c r="A18" s="52" t="s">
        <v>54</v>
      </c>
      <c r="B18" t="s">
        <v>18</v>
      </c>
      <c r="C18">
        <v>1224</v>
      </c>
      <c r="D18">
        <v>2</v>
      </c>
      <c r="E18" s="48">
        <f>C18/83</f>
        <v>14.746987951807229</v>
      </c>
      <c r="F18" s="48">
        <f>D18/83</f>
        <v>2.4096385542168676E-2</v>
      </c>
      <c r="G18" s="16">
        <f t="shared" si="1"/>
        <v>0.22478614325979615</v>
      </c>
      <c r="H18" s="83"/>
      <c r="I18" s="51">
        <f t="shared" si="2"/>
        <v>3.083585004431709</v>
      </c>
      <c r="J18" s="51"/>
    </row>
    <row r="19" spans="1:10" x14ac:dyDescent="0.2">
      <c r="A19" s="52" t="s">
        <v>55</v>
      </c>
      <c r="B19" t="s">
        <v>17</v>
      </c>
      <c r="C19">
        <v>1565</v>
      </c>
      <c r="D19">
        <v>3</v>
      </c>
      <c r="E19" s="48">
        <f t="shared" si="0"/>
        <v>18.85542168674699</v>
      </c>
      <c r="F19" s="48">
        <f t="shared" ref="F19:F79" si="3">D19/83</f>
        <v>3.614457831325301E-2</v>
      </c>
      <c r="G19" s="16">
        <f t="shared" si="1"/>
        <v>0.24264009045205318</v>
      </c>
      <c r="H19" s="16"/>
      <c r="I19" s="51">
        <f t="shared" si="2"/>
        <v>2.8566886010822454</v>
      </c>
      <c r="J19" s="51"/>
    </row>
    <row r="20" spans="1:10" x14ac:dyDescent="0.2">
      <c r="A20" s="52" t="s">
        <v>56</v>
      </c>
      <c r="B20" t="s">
        <v>16</v>
      </c>
      <c r="C20">
        <v>1966</v>
      </c>
      <c r="D20">
        <v>3</v>
      </c>
      <c r="E20" s="48">
        <f t="shared" si="0"/>
        <v>23.686746987951807</v>
      </c>
      <c r="F20" s="48">
        <f t="shared" si="3"/>
        <v>3.614457831325301E-2</v>
      </c>
      <c r="G20" s="16">
        <f t="shared" si="1"/>
        <v>0.27485723714366639</v>
      </c>
      <c r="H20" s="16">
        <f t="shared" si="1"/>
        <v>0.34657359027997264</v>
      </c>
      <c r="I20" s="51">
        <f t="shared" si="2"/>
        <v>2.5218443864282936</v>
      </c>
      <c r="J20" s="51">
        <f>LN(2)/H20</f>
        <v>2</v>
      </c>
    </row>
    <row r="21" spans="1:10" x14ac:dyDescent="0.2">
      <c r="A21" s="52" t="s">
        <v>57</v>
      </c>
      <c r="B21" t="s">
        <v>15</v>
      </c>
      <c r="C21">
        <v>2745</v>
      </c>
      <c r="D21">
        <v>6</v>
      </c>
      <c r="E21" s="48">
        <f t="shared" si="0"/>
        <v>33.072289156626503</v>
      </c>
      <c r="F21" s="48">
        <f t="shared" si="3"/>
        <v>7.2289156626506021E-2</v>
      </c>
      <c r="G21" s="16">
        <f t="shared" si="1"/>
        <v>0.26948826614141752</v>
      </c>
      <c r="H21" s="16">
        <f t="shared" si="1"/>
        <v>0.27465307216702745</v>
      </c>
      <c r="I21" s="51">
        <f t="shared" si="2"/>
        <v>2.5720866829734517</v>
      </c>
      <c r="J21" s="51">
        <f t="shared" si="2"/>
        <v>2.5237190142858297</v>
      </c>
    </row>
    <row r="22" spans="1:10" x14ac:dyDescent="0.2">
      <c r="A22" s="52" t="s">
        <v>58</v>
      </c>
      <c r="B22" t="s">
        <v>14</v>
      </c>
      <c r="C22">
        <v>3675</v>
      </c>
      <c r="D22">
        <v>8</v>
      </c>
      <c r="E22" s="48">
        <f t="shared" si="0"/>
        <v>44.277108433734938</v>
      </c>
      <c r="F22" s="48">
        <f t="shared" si="3"/>
        <v>9.6385542168674704E-2</v>
      </c>
      <c r="G22" s="16">
        <f t="shared" si="1"/>
        <v>0.27102394174855965</v>
      </c>
      <c r="H22" s="16">
        <f t="shared" si="1"/>
        <v>0.36658426719835674</v>
      </c>
      <c r="I22" s="51">
        <f t="shared" si="2"/>
        <v>2.5575127277980747</v>
      </c>
      <c r="J22" s="51">
        <f t="shared" si="2"/>
        <v>1.8908263190271806</v>
      </c>
    </row>
    <row r="23" spans="1:10" x14ac:dyDescent="0.2">
      <c r="A23" s="52" t="s">
        <v>59</v>
      </c>
      <c r="B23" t="s">
        <v>13</v>
      </c>
      <c r="C23">
        <v>4599</v>
      </c>
      <c r="D23">
        <v>9</v>
      </c>
      <c r="E23" s="48">
        <f t="shared" si="0"/>
        <v>55.409638554216869</v>
      </c>
      <c r="F23" s="48">
        <f t="shared" si="3"/>
        <v>0.10843373493975904</v>
      </c>
      <c r="G23" s="16">
        <f t="shared" si="1"/>
        <v>0.24356257047842092</v>
      </c>
      <c r="H23" s="16">
        <f t="shared" si="1"/>
        <v>0.2603634687070403</v>
      </c>
      <c r="I23" s="51">
        <f t="shared" si="2"/>
        <v>2.8458690479346722</v>
      </c>
      <c r="J23" s="51">
        <f t="shared" si="2"/>
        <v>2.6622290139323312</v>
      </c>
    </row>
    <row r="24" spans="1:10" x14ac:dyDescent="0.2">
      <c r="A24" s="52" t="s">
        <v>60</v>
      </c>
      <c r="B24" t="s">
        <v>12</v>
      </c>
      <c r="C24">
        <v>5813</v>
      </c>
      <c r="D24">
        <v>13</v>
      </c>
      <c r="E24" s="48">
        <f t="shared" si="0"/>
        <v>70.036144578313255</v>
      </c>
      <c r="F24" s="48">
        <f t="shared" si="3"/>
        <v>0.15662650602409639</v>
      </c>
      <c r="G24" s="16">
        <f t="shared" ref="G24:H39" si="4">LN(C26/C22)/4</f>
        <v>0.23390993539054838</v>
      </c>
      <c r="H24" s="16">
        <f t="shared" si="4"/>
        <v>0.29466374908541154</v>
      </c>
      <c r="I24" s="51">
        <f t="shared" si="2"/>
        <v>2.9633079903281154</v>
      </c>
      <c r="J24" s="51">
        <f t="shared" si="2"/>
        <v>2.3523327274269796</v>
      </c>
    </row>
    <row r="25" spans="1:10" x14ac:dyDescent="0.2">
      <c r="A25" s="54" t="s">
        <v>61</v>
      </c>
      <c r="B25" s="22" t="s">
        <v>11</v>
      </c>
      <c r="C25" s="22">
        <v>7272</v>
      </c>
      <c r="D25" s="22">
        <v>17</v>
      </c>
      <c r="E25" s="48">
        <f t="shared" si="0"/>
        <v>87.614457831325296</v>
      </c>
      <c r="F25" s="48">
        <f t="shared" si="3"/>
        <v>0.20481927710843373</v>
      </c>
      <c r="G25" s="28">
        <f t="shared" si="4"/>
        <v>0.2464882725028989</v>
      </c>
      <c r="H25" s="28">
        <f t="shared" si="4"/>
        <v>0.28374498320974612</v>
      </c>
      <c r="I25" s="53">
        <f t="shared" si="2"/>
        <v>2.8120898958866016</v>
      </c>
      <c r="J25" s="53">
        <f t="shared" si="2"/>
        <v>2.4428526373189352</v>
      </c>
    </row>
    <row r="26" spans="1:10" x14ac:dyDescent="0.2">
      <c r="A26" s="52" t="s">
        <v>62</v>
      </c>
      <c r="B26" t="s">
        <v>10</v>
      </c>
      <c r="C26">
        <v>9367</v>
      </c>
      <c r="D26">
        <v>26</v>
      </c>
      <c r="E26" s="48">
        <f t="shared" si="0"/>
        <v>112.85542168674699</v>
      </c>
      <c r="F26" s="48">
        <f t="shared" si="3"/>
        <v>0.31325301204819278</v>
      </c>
      <c r="G26" s="16">
        <f t="shared" si="4"/>
        <v>0.24226559389830796</v>
      </c>
      <c r="H26" s="16">
        <f t="shared" si="4"/>
        <v>0.30481006911418113</v>
      </c>
      <c r="I26" s="51">
        <f t="shared" si="2"/>
        <v>2.8611044986061738</v>
      </c>
      <c r="J26" s="51">
        <f t="shared" si="2"/>
        <v>2.2740298001779395</v>
      </c>
    </row>
    <row r="27" spans="1:10" x14ac:dyDescent="0.2">
      <c r="A27" s="52" t="s">
        <v>63</v>
      </c>
      <c r="B27" t="s">
        <v>9</v>
      </c>
      <c r="C27">
        <v>12327</v>
      </c>
      <c r="D27">
        <v>28</v>
      </c>
      <c r="E27" s="48">
        <f t="shared" si="0"/>
        <v>148.51807228915663</v>
      </c>
      <c r="F27" s="48">
        <f t="shared" si="3"/>
        <v>0.33734939759036142</v>
      </c>
      <c r="G27" s="16">
        <f t="shared" si="4"/>
        <v>0.25101797237858053</v>
      </c>
      <c r="H27" s="16">
        <f t="shared" si="4"/>
        <v>0.34657359027997264</v>
      </c>
      <c r="I27" s="51">
        <f t="shared" si="2"/>
        <v>2.7613448311762867</v>
      </c>
      <c r="J27" s="51">
        <f t="shared" si="2"/>
        <v>2</v>
      </c>
    </row>
    <row r="28" spans="1:10" x14ac:dyDescent="0.2">
      <c r="A28" s="52" t="s">
        <v>64</v>
      </c>
      <c r="B28" t="s">
        <v>8</v>
      </c>
      <c r="C28" s="22">
        <v>15320</v>
      </c>
      <c r="D28" s="22">
        <v>44</v>
      </c>
      <c r="E28" s="48">
        <f t="shared" si="0"/>
        <v>184.57831325301206</v>
      </c>
      <c r="F28" s="48">
        <f t="shared" si="3"/>
        <v>0.53012048192771088</v>
      </c>
      <c r="G28" s="16">
        <f t="shared" si="4"/>
        <v>0.21756491223435132</v>
      </c>
      <c r="H28" s="16">
        <f t="shared" si="4"/>
        <v>0.29318006520545792</v>
      </c>
      <c r="I28" s="51">
        <f t="shared" si="2"/>
        <v>3.1859327565343705</v>
      </c>
      <c r="J28" s="51">
        <f t="shared" si="2"/>
        <v>2.3642370775591242</v>
      </c>
    </row>
    <row r="29" spans="1:10" x14ac:dyDescent="0.2">
      <c r="A29" s="52" t="s">
        <v>65</v>
      </c>
      <c r="B29" t="s">
        <v>7</v>
      </c>
      <c r="C29" s="22">
        <v>19848</v>
      </c>
      <c r="D29" s="22">
        <v>68</v>
      </c>
      <c r="E29" s="48">
        <f t="shared" si="0"/>
        <v>239.13253012048193</v>
      </c>
      <c r="F29" s="48">
        <f t="shared" si="3"/>
        <v>0.81927710843373491</v>
      </c>
      <c r="G29" s="16">
        <f t="shared" si="4"/>
        <v>0.17549772480820222</v>
      </c>
      <c r="H29" s="16">
        <f t="shared" si="4"/>
        <v>0.30277256802370001</v>
      </c>
      <c r="I29" s="51">
        <f t="shared" si="2"/>
        <v>3.9496077873230053</v>
      </c>
      <c r="J29" s="51">
        <f t="shared" si="2"/>
        <v>2.2893328318491788</v>
      </c>
    </row>
    <row r="30" spans="1:10" x14ac:dyDescent="0.2">
      <c r="A30" s="64" t="s">
        <v>66</v>
      </c>
      <c r="B30" s="59" t="s">
        <v>6</v>
      </c>
      <c r="C30" s="59">
        <v>22364</v>
      </c>
      <c r="D30" s="59">
        <v>84</v>
      </c>
      <c r="E30" s="61">
        <f t="shared" si="0"/>
        <v>269.4457831325301</v>
      </c>
      <c r="F30" s="61">
        <f t="shared" si="3"/>
        <v>1.0120481927710843</v>
      </c>
      <c r="G30" s="67">
        <f t="shared" si="4"/>
        <v>0.16001645952660939</v>
      </c>
      <c r="H30" s="67">
        <f t="shared" si="4"/>
        <v>0.25699868036353907</v>
      </c>
      <c r="I30" s="63">
        <f t="shared" si="2"/>
        <v>4.3317242651821122</v>
      </c>
      <c r="J30" s="63">
        <f t="shared" si="2"/>
        <v>2.6970845903934202</v>
      </c>
    </row>
    <row r="31" spans="1:10" x14ac:dyDescent="0.2">
      <c r="A31" s="52" t="s">
        <v>67</v>
      </c>
      <c r="B31" t="s">
        <v>5</v>
      </c>
      <c r="C31" s="22">
        <v>24873</v>
      </c>
      <c r="D31" s="22">
        <v>94</v>
      </c>
      <c r="E31" s="48">
        <f t="shared" si="0"/>
        <v>299.67469879518075</v>
      </c>
      <c r="F31" s="48">
        <f t="shared" si="3"/>
        <v>1.1325301204819278</v>
      </c>
      <c r="G31" s="16">
        <f t="shared" si="4"/>
        <v>0.12703288765185181</v>
      </c>
      <c r="H31" s="16">
        <f t="shared" si="4"/>
        <v>0.21234912426103122</v>
      </c>
      <c r="I31" s="51">
        <f t="shared" si="2"/>
        <v>5.4564388275545985</v>
      </c>
      <c r="J31" s="51">
        <f t="shared" si="2"/>
        <v>3.2641866688740881</v>
      </c>
    </row>
    <row r="32" spans="1:10" x14ac:dyDescent="0.2">
      <c r="A32" s="52" t="s">
        <v>68</v>
      </c>
      <c r="B32" t="s">
        <v>4</v>
      </c>
      <c r="C32" s="22">
        <v>29056</v>
      </c>
      <c r="D32" s="22">
        <v>123</v>
      </c>
      <c r="E32" s="48">
        <f>C32/83</f>
        <v>350.07228915662648</v>
      </c>
      <c r="F32" s="48">
        <f t="shared" si="3"/>
        <v>1.4819277108433735</v>
      </c>
      <c r="G32" s="16">
        <f t="shared" si="4"/>
        <v>0.12803930885901621</v>
      </c>
      <c r="H32" s="16">
        <f t="shared" si="4"/>
        <v>0.22426484248656689</v>
      </c>
      <c r="I32" s="51">
        <f t="shared" si="2"/>
        <v>5.4135498444713415</v>
      </c>
      <c r="J32" s="51">
        <f t="shared" si="2"/>
        <v>3.0907527585446823</v>
      </c>
    </row>
    <row r="33" spans="1:10" x14ac:dyDescent="0.2">
      <c r="A33" s="52" t="s">
        <v>69</v>
      </c>
      <c r="B33" t="s">
        <v>3</v>
      </c>
      <c r="C33">
        <v>32991</v>
      </c>
      <c r="D33">
        <v>159</v>
      </c>
      <c r="E33" s="48">
        <f t="shared" si="0"/>
        <v>397.48192771084337</v>
      </c>
      <c r="F33" s="48">
        <f t="shared" si="3"/>
        <v>1.9156626506024097</v>
      </c>
      <c r="G33" s="16">
        <f t="shared" si="4"/>
        <v>0.14224916787619907</v>
      </c>
      <c r="H33" s="16">
        <f t="shared" si="4"/>
        <v>0.2609884690325614</v>
      </c>
      <c r="I33" s="51">
        <f t="shared" si="2"/>
        <v>4.8727679107634465</v>
      </c>
      <c r="J33" s="51">
        <f t="shared" si="2"/>
        <v>2.6558536594713194</v>
      </c>
    </row>
    <row r="34" spans="1:10" x14ac:dyDescent="0.2">
      <c r="A34" s="52" t="s">
        <v>70</v>
      </c>
      <c r="B34" t="s">
        <v>2</v>
      </c>
      <c r="C34">
        <v>37323</v>
      </c>
      <c r="D34">
        <v>206</v>
      </c>
      <c r="E34" s="48">
        <f t="shared" si="0"/>
        <v>449.67469879518075</v>
      </c>
      <c r="F34" s="48">
        <f t="shared" si="3"/>
        <v>2.4819277108433737</v>
      </c>
      <c r="G34" s="16">
        <f t="shared" si="4"/>
        <v>0.14001208910394772</v>
      </c>
      <c r="H34" s="16">
        <f t="shared" si="4"/>
        <v>0.26215046702336209</v>
      </c>
      <c r="I34" s="51">
        <f t="shared" si="2"/>
        <v>4.9506237996730356</v>
      </c>
      <c r="J34" s="51">
        <f t="shared" si="2"/>
        <v>2.6440814255660814</v>
      </c>
    </row>
    <row r="35" spans="1:10" x14ac:dyDescent="0.2">
      <c r="A35" s="54" t="s">
        <v>71</v>
      </c>
      <c r="B35" s="22" t="s">
        <v>1</v>
      </c>
      <c r="C35" s="22">
        <v>43938</v>
      </c>
      <c r="D35" s="22">
        <v>267</v>
      </c>
      <c r="E35" s="48">
        <f t="shared" si="0"/>
        <v>529.37349397590367</v>
      </c>
      <c r="F35" s="48">
        <f t="shared" si="3"/>
        <v>3.2168674698795181</v>
      </c>
      <c r="G35" s="16">
        <f t="shared" si="4"/>
        <v>0.13973392941243098</v>
      </c>
      <c r="H35" s="16">
        <f t="shared" si="4"/>
        <v>0.25045838144556459</v>
      </c>
      <c r="I35" s="51">
        <f t="shared" si="2"/>
        <v>4.9604787003025601</v>
      </c>
      <c r="J35" s="51">
        <f t="shared" si="2"/>
        <v>2.7675144132103884</v>
      </c>
    </row>
    <row r="36" spans="1:10" x14ac:dyDescent="0.2">
      <c r="A36" s="54" t="s">
        <v>72</v>
      </c>
      <c r="B36" s="22" t="s">
        <v>0</v>
      </c>
      <c r="C36" s="22">
        <v>50870</v>
      </c>
      <c r="D36" s="22">
        <v>351</v>
      </c>
      <c r="E36" s="48">
        <f t="shared" si="0"/>
        <v>612.89156626506019</v>
      </c>
      <c r="F36" s="48">
        <f t="shared" si="3"/>
        <v>4.2289156626506026</v>
      </c>
      <c r="G36" s="16">
        <f t="shared" si="4"/>
        <v>0.12862906424166118</v>
      </c>
      <c r="H36" s="16">
        <f t="shared" si="4"/>
        <v>0.2413857775142251</v>
      </c>
      <c r="I36" s="51">
        <f t="shared" si="2"/>
        <v>5.3887290920324089</v>
      </c>
      <c r="J36" s="51">
        <f t="shared" si="2"/>
        <v>2.8715328123219579</v>
      </c>
    </row>
    <row r="37" spans="1:10" x14ac:dyDescent="0.2">
      <c r="A37" s="54" t="s">
        <v>73</v>
      </c>
      <c r="B37" t="s">
        <v>83</v>
      </c>
      <c r="C37" s="22">
        <v>57695</v>
      </c>
      <c r="D37" s="22">
        <v>433</v>
      </c>
      <c r="E37" s="48">
        <f t="shared" si="0"/>
        <v>695.1204819277109</v>
      </c>
      <c r="F37" s="48">
        <f t="shared" si="3"/>
        <v>5.2168674698795181</v>
      </c>
      <c r="G37" s="16">
        <f t="shared" si="4"/>
        <v>0.10504879436014047</v>
      </c>
      <c r="H37" s="16">
        <f t="shared" si="4"/>
        <v>0.22050041459888073</v>
      </c>
      <c r="I37" s="51">
        <f t="shared" si="2"/>
        <v>6.5983354190969354</v>
      </c>
      <c r="J37" s="51">
        <f t="shared" si="2"/>
        <v>3.1435187177351627</v>
      </c>
    </row>
    <row r="38" spans="1:10" x14ac:dyDescent="0.2">
      <c r="A38" s="52" t="s">
        <v>74</v>
      </c>
      <c r="B38" t="s">
        <v>84</v>
      </c>
      <c r="C38">
        <v>62435</v>
      </c>
      <c r="D38">
        <v>541</v>
      </c>
      <c r="E38" s="48">
        <f t="shared" si="0"/>
        <v>752.22891566265059</v>
      </c>
      <c r="F38" s="48">
        <f t="shared" si="3"/>
        <v>6.5180722891566267</v>
      </c>
      <c r="G38" s="16">
        <f t="shared" si="4"/>
        <v>8.6180632906375704E-2</v>
      </c>
      <c r="H38" s="16">
        <f t="shared" si="4"/>
        <v>0.1980192014718703</v>
      </c>
      <c r="I38" s="51">
        <f t="shared" si="2"/>
        <v>8.0429576481871692</v>
      </c>
      <c r="J38" s="51">
        <f t="shared" si="2"/>
        <v>3.5004038770372006</v>
      </c>
    </row>
    <row r="39" spans="1:10" x14ac:dyDescent="0.2">
      <c r="A39" s="52" t="s">
        <v>75</v>
      </c>
      <c r="B39" t="s">
        <v>86</v>
      </c>
      <c r="C39">
        <v>66885</v>
      </c>
      <c r="D39">
        <v>645</v>
      </c>
      <c r="E39" s="48">
        <f t="shared" si="0"/>
        <v>805.84337349397595</v>
      </c>
      <c r="F39" s="48">
        <f t="shared" si="3"/>
        <v>7.7710843373493974</v>
      </c>
      <c r="G39" s="16">
        <f t="shared" si="4"/>
        <v>7.5323673156642665E-2</v>
      </c>
      <c r="H39" s="16">
        <f t="shared" si="4"/>
        <v>0.19138038731864432</v>
      </c>
      <c r="I39" s="51">
        <f t="shared" si="2"/>
        <v>9.2022487952556489</v>
      </c>
      <c r="J39" s="51">
        <f t="shared" si="2"/>
        <v>3.6218297510594426</v>
      </c>
    </row>
    <row r="40" spans="1:10" x14ac:dyDescent="0.2">
      <c r="A40" s="52" t="s">
        <v>76</v>
      </c>
      <c r="B40" t="s">
        <v>87</v>
      </c>
      <c r="C40">
        <v>71808</v>
      </c>
      <c r="D40">
        <v>775</v>
      </c>
      <c r="E40" s="48">
        <f t="shared" si="0"/>
        <v>865.15662650602405</v>
      </c>
      <c r="F40" s="48">
        <f t="shared" si="3"/>
        <v>9.3373493975903621</v>
      </c>
      <c r="G40" s="16">
        <f t="shared" ref="G40:H55" si="5">LN(C42/C38)/4</f>
        <v>7.6524692502633704E-2</v>
      </c>
      <c r="H40" s="16">
        <f t="shared" si="5"/>
        <v>0.17899741346553882</v>
      </c>
      <c r="I40" s="51">
        <f t="shared" si="2"/>
        <v>9.0578237937524495</v>
      </c>
      <c r="J40" s="51">
        <f t="shared" si="2"/>
        <v>3.8723865733031517</v>
      </c>
    </row>
    <row r="41" spans="1:10" x14ac:dyDescent="0.2">
      <c r="A41" s="52" t="s">
        <v>79</v>
      </c>
      <c r="B41" t="s">
        <v>88</v>
      </c>
      <c r="C41">
        <v>77981</v>
      </c>
      <c r="D41">
        <v>931</v>
      </c>
      <c r="E41" s="48">
        <f t="shared" si="0"/>
        <v>939.53012048192772</v>
      </c>
      <c r="F41" s="48">
        <f t="shared" si="3"/>
        <v>11.216867469879517</v>
      </c>
      <c r="G41" s="16">
        <f t="shared" si="5"/>
        <v>7.7407626961550749E-2</v>
      </c>
      <c r="H41" s="16">
        <f t="shared" si="5"/>
        <v>0.17036278519918852</v>
      </c>
      <c r="I41" s="51">
        <f t="shared" si="2"/>
        <v>8.9545075565259147</v>
      </c>
      <c r="J41" s="51">
        <f t="shared" si="2"/>
        <v>4.068653724752834</v>
      </c>
    </row>
    <row r="42" spans="1:10" x14ac:dyDescent="0.2">
      <c r="A42" s="52" t="s">
        <v>80</v>
      </c>
      <c r="B42" t="s">
        <v>98</v>
      </c>
      <c r="C42">
        <v>84794</v>
      </c>
      <c r="D42">
        <v>1107</v>
      </c>
      <c r="E42" s="48">
        <f t="shared" si="0"/>
        <v>1021.6144578313254</v>
      </c>
      <c r="F42" s="48">
        <f t="shared" si="3"/>
        <v>13.337349397590362</v>
      </c>
      <c r="G42" s="16">
        <f t="shared" si="5"/>
        <v>7.2827543858193039E-2</v>
      </c>
      <c r="H42" s="16">
        <f t="shared" si="5"/>
        <v>0.15557732252485615</v>
      </c>
      <c r="I42" s="51">
        <f t="shared" si="2"/>
        <v>9.5176514796326863</v>
      </c>
      <c r="J42" s="51">
        <f t="shared" si="2"/>
        <v>4.4553227251304772</v>
      </c>
    </row>
    <row r="43" spans="1:10" x14ac:dyDescent="0.2">
      <c r="A43" s="52" t="s">
        <v>81</v>
      </c>
      <c r="B43" t="s">
        <v>99</v>
      </c>
      <c r="C43">
        <v>91159</v>
      </c>
      <c r="D43">
        <v>1275</v>
      </c>
      <c r="E43" s="48">
        <f t="shared" si="0"/>
        <v>1098.301204819277</v>
      </c>
      <c r="F43" s="48">
        <f t="shared" si="3"/>
        <v>15.361445783132529</v>
      </c>
      <c r="G43" s="16">
        <f t="shared" si="5"/>
        <v>6.2483555721151746E-2</v>
      </c>
      <c r="H43" s="16">
        <f t="shared" si="5"/>
        <v>0.13286232377432602</v>
      </c>
      <c r="I43" s="51">
        <f t="shared" si="2"/>
        <v>11.0932736231159</v>
      </c>
      <c r="J43" s="51">
        <f t="shared" si="2"/>
        <v>5.2170333987029611</v>
      </c>
    </row>
    <row r="44" spans="1:10" ht="15" x14ac:dyDescent="0.2">
      <c r="A44" s="52" t="s">
        <v>82</v>
      </c>
      <c r="B44" t="s">
        <v>100</v>
      </c>
      <c r="C44">
        <v>96092</v>
      </c>
      <c r="D44" s="14">
        <v>1444</v>
      </c>
      <c r="E44" s="48">
        <f t="shared" si="0"/>
        <v>1157.7349397590363</v>
      </c>
      <c r="F44" s="48">
        <f t="shared" si="3"/>
        <v>17.397590361445783</v>
      </c>
      <c r="G44" s="16">
        <f t="shared" si="5"/>
        <v>4.9534591941553033E-2</v>
      </c>
      <c r="H44" s="16">
        <f t="shared" si="5"/>
        <v>0.12291829788780863</v>
      </c>
      <c r="I44" s="51">
        <f t="shared" si="2"/>
        <v>13.993194521069338</v>
      </c>
      <c r="J44" s="51">
        <f t="shared" si="2"/>
        <v>5.6390886667874494</v>
      </c>
    </row>
    <row r="45" spans="1:10" ht="15" x14ac:dyDescent="0.2">
      <c r="A45" s="54" t="s">
        <v>85</v>
      </c>
      <c r="B45" s="22" t="s">
        <v>101</v>
      </c>
      <c r="C45" s="55">
        <v>100123</v>
      </c>
      <c r="D45" s="56">
        <v>1584</v>
      </c>
      <c r="E45" s="66">
        <f t="shared" si="0"/>
        <v>1206.301204819277</v>
      </c>
      <c r="F45" s="48">
        <f t="shared" si="3"/>
        <v>19.08433734939759</v>
      </c>
      <c r="G45" s="28">
        <f t="shared" si="5"/>
        <v>4.1600185913332609E-2</v>
      </c>
      <c r="H45" s="28">
        <f t="shared" si="5"/>
        <v>0.11454229289968317</v>
      </c>
      <c r="I45" s="53">
        <f t="shared" si="2"/>
        <v>16.662117376206144</v>
      </c>
      <c r="J45" s="53">
        <f t="shared" si="2"/>
        <v>6.0514519398263467</v>
      </c>
    </row>
    <row r="46" spans="1:10" ht="15" x14ac:dyDescent="0.2">
      <c r="A46" s="52" t="s">
        <v>89</v>
      </c>
      <c r="B46" t="s">
        <v>103</v>
      </c>
      <c r="C46">
        <v>103375</v>
      </c>
      <c r="D46" s="14">
        <v>1810</v>
      </c>
      <c r="E46" s="48">
        <f t="shared" si="0"/>
        <v>1245.4819277108434</v>
      </c>
      <c r="F46" s="48">
        <f t="shared" si="3"/>
        <v>21.807228915662652</v>
      </c>
      <c r="G46" s="16">
        <f t="shared" si="5"/>
        <v>4.1174449254117396E-2</v>
      </c>
      <c r="H46" s="16">
        <f t="shared" si="5"/>
        <v>0.12164316630153531</v>
      </c>
      <c r="I46" s="51">
        <f t="shared" si="2"/>
        <v>16.834400778065813</v>
      </c>
      <c r="J46" s="51">
        <f t="shared" si="2"/>
        <v>5.6982007426684094</v>
      </c>
    </row>
    <row r="47" spans="1:10" ht="15" x14ac:dyDescent="0.2">
      <c r="A47" s="52" t="s">
        <v>90</v>
      </c>
      <c r="B47" t="s">
        <v>107</v>
      </c>
      <c r="C47">
        <v>107663</v>
      </c>
      <c r="D47" s="14">
        <v>2016</v>
      </c>
      <c r="E47" s="48">
        <f t="shared" si="0"/>
        <v>1297.1445783132531</v>
      </c>
      <c r="F47" s="48">
        <f t="shared" si="3"/>
        <v>24.289156626506024</v>
      </c>
      <c r="G47" s="16">
        <f t="shared" si="5"/>
        <v>4.1568684818453383E-2</v>
      </c>
      <c r="H47" s="16">
        <f t="shared" si="5"/>
        <v>0.12456171038978263</v>
      </c>
      <c r="I47" s="51">
        <f t="shared" si="2"/>
        <v>16.674744067251314</v>
      </c>
      <c r="J47" s="51">
        <f t="shared" si="2"/>
        <v>5.5646890074881457</v>
      </c>
    </row>
    <row r="48" spans="1:10" ht="15" x14ac:dyDescent="0.2">
      <c r="A48" s="52" t="s">
        <v>94</v>
      </c>
      <c r="B48" t="s">
        <v>108</v>
      </c>
      <c r="C48">
        <v>113296</v>
      </c>
      <c r="D48" s="14">
        <v>2349</v>
      </c>
      <c r="E48" s="48">
        <f t="shared" si="0"/>
        <v>1365.0120481927711</v>
      </c>
      <c r="F48" s="48">
        <f t="shared" si="3"/>
        <v>28.301204819277107</v>
      </c>
      <c r="G48" s="16">
        <f t="shared" si="5"/>
        <v>4.176463733853935E-2</v>
      </c>
      <c r="H48" s="16">
        <f t="shared" si="5"/>
        <v>0.10329253862064243</v>
      </c>
      <c r="I48" s="51">
        <f t="shared" si="2"/>
        <v>16.596509026078063</v>
      </c>
      <c r="J48" s="51">
        <f t="shared" si="2"/>
        <v>6.7105251726422743</v>
      </c>
    </row>
    <row r="49" spans="1:10" ht="15" x14ac:dyDescent="0.2">
      <c r="A49" s="52" t="s">
        <v>95</v>
      </c>
      <c r="B49" t="s">
        <v>109</v>
      </c>
      <c r="C49" s="14">
        <v>118235</v>
      </c>
      <c r="D49" s="14">
        <v>2607</v>
      </c>
      <c r="E49" s="48">
        <f t="shared" si="0"/>
        <v>1424.5180722891566</v>
      </c>
      <c r="F49" s="48">
        <f t="shared" si="3"/>
        <v>31.409638554216869</v>
      </c>
      <c r="G49" s="16">
        <f t="shared" si="5"/>
        <v>3.8229309261220541E-2</v>
      </c>
      <c r="H49" s="16">
        <f t="shared" si="5"/>
        <v>8.8386262732451162E-2</v>
      </c>
      <c r="I49" s="51">
        <f t="shared" si="2"/>
        <v>18.131302761022351</v>
      </c>
      <c r="J49" s="51">
        <f t="shared" si="2"/>
        <v>7.8422501317668587</v>
      </c>
    </row>
    <row r="50" spans="1:10" ht="15" x14ac:dyDescent="0.2">
      <c r="A50" s="54" t="s">
        <v>96</v>
      </c>
      <c r="B50" s="22" t="s">
        <v>110</v>
      </c>
      <c r="C50" s="22">
        <v>122171</v>
      </c>
      <c r="D50" s="56">
        <v>2736</v>
      </c>
      <c r="E50" s="66">
        <f t="shared" si="0"/>
        <v>1471.9397590361446</v>
      </c>
      <c r="F50" s="48">
        <f t="shared" si="3"/>
        <v>32.963855421686745</v>
      </c>
      <c r="G50" s="28">
        <f t="shared" si="5"/>
        <v>3.0221281250604859E-2</v>
      </c>
      <c r="H50" s="28">
        <f t="shared" si="5"/>
        <v>6.2982289543443024E-2</v>
      </c>
      <c r="I50" s="53">
        <f t="shared" si="2"/>
        <v>22.935731109880471</v>
      </c>
      <c r="J50" s="53">
        <f t="shared" si="2"/>
        <v>11.005430027783225</v>
      </c>
    </row>
    <row r="51" spans="1:10" ht="15" x14ac:dyDescent="0.2">
      <c r="A51" s="54" t="s">
        <v>97</v>
      </c>
      <c r="B51" s="22" t="s">
        <v>112</v>
      </c>
      <c r="C51" s="22">
        <v>125452</v>
      </c>
      <c r="D51" s="56">
        <v>2871</v>
      </c>
      <c r="E51" s="48">
        <f t="shared" si="0"/>
        <v>1511.4698795180723</v>
      </c>
      <c r="F51" s="48">
        <f t="shared" si="3"/>
        <v>34.590361445783131</v>
      </c>
      <c r="G51" s="16">
        <f t="shared" si="5"/>
        <v>2.3853493465407889E-2</v>
      </c>
      <c r="H51" s="16">
        <f t="shared" si="5"/>
        <v>5.0768478710363989E-2</v>
      </c>
      <c r="I51" s="51">
        <f t="shared" si="2"/>
        <v>29.058518475087968</v>
      </c>
      <c r="J51" s="51">
        <f t="shared" si="2"/>
        <v>13.653101258250716</v>
      </c>
    </row>
    <row r="52" spans="1:10" ht="15" x14ac:dyDescent="0.2">
      <c r="A52" s="52" t="s">
        <v>102</v>
      </c>
      <c r="B52" t="s">
        <v>34</v>
      </c>
      <c r="C52">
        <v>127854</v>
      </c>
      <c r="D52" s="14">
        <v>3022</v>
      </c>
      <c r="E52" s="48">
        <f t="shared" si="0"/>
        <v>1540.4096385542168</v>
      </c>
      <c r="F52" s="48">
        <f t="shared" si="3"/>
        <v>36.409638554216869</v>
      </c>
      <c r="G52" s="16">
        <f t="shared" si="5"/>
        <v>1.9742466205998104E-2</v>
      </c>
      <c r="H52" s="16">
        <f t="shared" si="5"/>
        <v>6.1209093981367368E-2</v>
      </c>
      <c r="I52" s="51">
        <f t="shared" si="2"/>
        <v>35.109452554076306</v>
      </c>
      <c r="J52" s="51">
        <f t="shared" si="2"/>
        <v>11.324251601746399</v>
      </c>
    </row>
    <row r="53" spans="1:10" ht="15" x14ac:dyDescent="0.2">
      <c r="A53" s="52" t="s">
        <v>104</v>
      </c>
      <c r="B53" t="s">
        <v>35</v>
      </c>
      <c r="C53">
        <v>130072</v>
      </c>
      <c r="D53" s="14">
        <v>3194</v>
      </c>
      <c r="E53" s="48">
        <f t="shared" si="0"/>
        <v>1567.132530120482</v>
      </c>
      <c r="F53" s="48">
        <f t="shared" si="3"/>
        <v>38.481927710843372</v>
      </c>
      <c r="G53" s="16">
        <f t="shared" si="5"/>
        <v>1.7880064425037236E-2</v>
      </c>
      <c r="H53" s="16">
        <f t="shared" si="5"/>
        <v>7.0348185886054238E-2</v>
      </c>
      <c r="I53" s="51">
        <f t="shared" si="2"/>
        <v>38.766481153688673</v>
      </c>
      <c r="J53" s="51">
        <f t="shared" si="2"/>
        <v>9.853092468975154</v>
      </c>
    </row>
    <row r="54" spans="1:10" ht="15" x14ac:dyDescent="0.2">
      <c r="A54" s="52" t="s">
        <v>159</v>
      </c>
      <c r="B54" t="s">
        <v>36</v>
      </c>
      <c r="C54">
        <v>132210</v>
      </c>
      <c r="D54" s="14">
        <v>3495</v>
      </c>
      <c r="E54" s="48">
        <f t="shared" si="0"/>
        <v>1592.8915662650602</v>
      </c>
      <c r="F54" s="48">
        <f t="shared" si="3"/>
        <v>42.108433734939759</v>
      </c>
      <c r="G54" s="16">
        <f t="shared" si="5"/>
        <v>1.8543473347260666E-2</v>
      </c>
      <c r="H54" s="16">
        <f t="shared" si="5"/>
        <v>7.3322930633972286E-2</v>
      </c>
      <c r="I54" s="51">
        <f t="shared" si="2"/>
        <v>37.379576500016405</v>
      </c>
      <c r="J54" s="51">
        <f t="shared" si="2"/>
        <v>9.4533480122355265</v>
      </c>
    </row>
    <row r="55" spans="1:10" ht="15" x14ac:dyDescent="0.2">
      <c r="A55" s="54" t="s">
        <v>105</v>
      </c>
      <c r="B55" s="22" t="s">
        <v>37</v>
      </c>
      <c r="C55" s="22">
        <v>134753</v>
      </c>
      <c r="D55" s="56">
        <v>3804</v>
      </c>
      <c r="E55" s="48">
        <f t="shared" si="0"/>
        <v>1623.5301204819277</v>
      </c>
      <c r="F55" s="48">
        <f t="shared" si="3"/>
        <v>45.831325301204821</v>
      </c>
      <c r="G55" s="28">
        <f t="shared" si="5"/>
        <v>2.0870848384198084E-2</v>
      </c>
      <c r="H55" s="28">
        <f t="shared" si="5"/>
        <v>7.7340364940205186E-2</v>
      </c>
      <c r="I55" s="53">
        <f t="shared" si="2"/>
        <v>33.211260404955404</v>
      </c>
      <c r="J55" s="53">
        <f t="shared" si="2"/>
        <v>8.9622951882350712</v>
      </c>
    </row>
    <row r="56" spans="1:10" ht="15" x14ac:dyDescent="0.2">
      <c r="A56" s="52" t="s">
        <v>106</v>
      </c>
      <c r="B56" t="s">
        <v>38</v>
      </c>
      <c r="C56">
        <v>137698</v>
      </c>
      <c r="D56" s="14">
        <v>4052</v>
      </c>
      <c r="E56" s="48">
        <f t="shared" si="0"/>
        <v>1659.0120481927711</v>
      </c>
      <c r="F56" s="48">
        <f t="shared" si="3"/>
        <v>48.819277108433738</v>
      </c>
      <c r="G56" s="16">
        <f t="shared" ref="G56:H69" si="6">LN(C58/C54)/4</f>
        <v>2.0875806557841173E-2</v>
      </c>
      <c r="H56" s="16">
        <f t="shared" si="6"/>
        <v>6.5288252667969102E-2</v>
      </c>
      <c r="I56" s="51">
        <f t="shared" si="2"/>
        <v>33.203372460815984</v>
      </c>
      <c r="J56" s="51">
        <f t="shared" si="2"/>
        <v>10.616721266611695</v>
      </c>
    </row>
    <row r="57" spans="1:10" ht="15" x14ac:dyDescent="0.2">
      <c r="A57" s="23" t="s">
        <v>111</v>
      </c>
      <c r="B57" t="s">
        <v>39</v>
      </c>
      <c r="C57">
        <v>141397</v>
      </c>
      <c r="D57" s="14">
        <v>4352</v>
      </c>
      <c r="E57" s="48">
        <f t="shared" si="0"/>
        <v>1703.5783132530121</v>
      </c>
      <c r="F57" s="48">
        <f t="shared" si="3"/>
        <v>52.433734939759034</v>
      </c>
      <c r="G57" s="16">
        <f t="shared" si="6"/>
        <v>1.959861555608481E-2</v>
      </c>
      <c r="H57" s="16">
        <f t="shared" si="6"/>
        <v>4.9773040792275347E-2</v>
      </c>
      <c r="I57" s="51">
        <f t="shared" si="2"/>
        <v>35.367150224279129</v>
      </c>
      <c r="J57" s="51">
        <f t="shared" si="2"/>
        <v>13.92615700239717</v>
      </c>
    </row>
    <row r="58" spans="1:10" ht="15" x14ac:dyDescent="0.2">
      <c r="A58" s="25" t="s">
        <v>113</v>
      </c>
      <c r="B58" t="s">
        <v>40</v>
      </c>
      <c r="C58">
        <v>143724</v>
      </c>
      <c r="D58" s="14">
        <v>4538</v>
      </c>
      <c r="E58" s="48">
        <f t="shared" si="0"/>
        <v>1731.6144578313254</v>
      </c>
      <c r="F58" s="48">
        <f t="shared" si="3"/>
        <v>54.674698795180724</v>
      </c>
      <c r="G58" s="16">
        <f t="shared" si="6"/>
        <v>1.6437646328718372E-2</v>
      </c>
      <c r="H58" s="16">
        <f t="shared" si="6"/>
        <v>4.5559822376873657E-2</v>
      </c>
      <c r="I58" s="51">
        <f t="shared" si="2"/>
        <v>42.168274380556603</v>
      </c>
      <c r="J58" s="51">
        <f t="shared" si="2"/>
        <v>15.214000942018366</v>
      </c>
    </row>
    <row r="59" spans="1:10" ht="15" x14ac:dyDescent="0.2">
      <c r="A59" s="25" t="s">
        <v>114</v>
      </c>
      <c r="B59" t="s">
        <v>41</v>
      </c>
      <c r="C59">
        <v>145742</v>
      </c>
      <c r="D59" s="14">
        <v>4642</v>
      </c>
      <c r="E59" s="48">
        <f t="shared" si="0"/>
        <v>1755.9277108433735</v>
      </c>
      <c r="F59" s="48">
        <f t="shared" si="3"/>
        <v>55.927710843373497</v>
      </c>
      <c r="G59" s="16">
        <f t="shared" si="6"/>
        <v>1.217421825001175E-2</v>
      </c>
      <c r="H59" s="16">
        <f t="shared" si="6"/>
        <v>3.8964039361571605E-2</v>
      </c>
      <c r="I59" s="51">
        <f t="shared" si="2"/>
        <v>56.93566242409662</v>
      </c>
      <c r="J59" s="51">
        <f t="shared" si="2"/>
        <v>17.789407667100441</v>
      </c>
    </row>
    <row r="60" spans="1:10" ht="15" x14ac:dyDescent="0.2">
      <c r="A60" s="31" t="s">
        <v>125</v>
      </c>
      <c r="B60" s="22" t="s">
        <v>42</v>
      </c>
      <c r="C60" s="22">
        <v>147056</v>
      </c>
      <c r="D60" s="56">
        <v>4862</v>
      </c>
      <c r="E60" s="48">
        <f t="shared" si="0"/>
        <v>1771.7590361445782</v>
      </c>
      <c r="F60" s="48">
        <f t="shared" si="3"/>
        <v>58.578313253012048</v>
      </c>
      <c r="G60" s="28">
        <f t="shared" si="6"/>
        <v>1.176279898249254E-2</v>
      </c>
      <c r="H60" s="28">
        <f t="shared" si="6"/>
        <v>3.9511656359065304E-2</v>
      </c>
      <c r="I60" s="53">
        <f t="shared" si="2"/>
        <v>58.927061628070703</v>
      </c>
      <c r="J60" s="53">
        <f t="shared" si="2"/>
        <v>17.542853032049972</v>
      </c>
    </row>
    <row r="61" spans="1:10" ht="15" x14ac:dyDescent="0.2">
      <c r="A61" s="25" t="s">
        <v>126</v>
      </c>
      <c r="B61" t="s">
        <v>43</v>
      </c>
      <c r="C61">
        <v>148453</v>
      </c>
      <c r="D61" s="14">
        <v>5086</v>
      </c>
      <c r="E61" s="48">
        <f t="shared" si="0"/>
        <v>1788.5903614457832</v>
      </c>
      <c r="F61" s="48">
        <f t="shared" si="3"/>
        <v>61.277108433734938</v>
      </c>
      <c r="G61" s="16">
        <f t="shared" si="6"/>
        <v>1.2360692047582991E-2</v>
      </c>
      <c r="H61" s="16">
        <f t="shared" si="6"/>
        <v>4.5786752373484271E-2</v>
      </c>
      <c r="I61" s="51">
        <f t="shared" ref="I61:J70" si="7">LN(2)/G61</f>
        <v>56.076729190537776</v>
      </c>
      <c r="J61" s="51">
        <f t="shared" si="7"/>
        <v>15.138596747502804</v>
      </c>
    </row>
    <row r="62" spans="1:10" ht="15" x14ac:dyDescent="0.2">
      <c r="A62" s="25" t="s">
        <v>127</v>
      </c>
      <c r="B62" t="s">
        <v>44</v>
      </c>
      <c r="C62">
        <v>150648</v>
      </c>
      <c r="D62" s="14">
        <v>5315</v>
      </c>
      <c r="E62" s="48">
        <f t="shared" si="0"/>
        <v>1815.0361445783133</v>
      </c>
      <c r="F62" s="48">
        <f t="shared" si="3"/>
        <v>64.036144578313255</v>
      </c>
      <c r="G62" s="16">
        <f t="shared" si="6"/>
        <v>1.3151299667444476E-2</v>
      </c>
      <c r="H62" s="16">
        <f t="shared" si="6"/>
        <v>4.237189970346706E-2</v>
      </c>
      <c r="I62" s="51">
        <f t="shared" si="7"/>
        <v>52.705603102924023</v>
      </c>
      <c r="J62" s="51">
        <f t="shared" si="7"/>
        <v>16.358652442086019</v>
      </c>
    </row>
    <row r="63" spans="1:10" ht="15" x14ac:dyDescent="0.2">
      <c r="A63" s="25" t="s">
        <v>128</v>
      </c>
      <c r="B63" t="s">
        <v>45</v>
      </c>
      <c r="C63">
        <v>153129</v>
      </c>
      <c r="D63" s="14">
        <v>5575</v>
      </c>
      <c r="E63" s="48">
        <f t="shared" si="0"/>
        <v>1844.9277108433735</v>
      </c>
      <c r="F63" s="48">
        <f t="shared" si="3"/>
        <v>67.168674698795186</v>
      </c>
      <c r="G63" s="16">
        <f t="shared" si="6"/>
        <v>1.3217665948221624E-2</v>
      </c>
      <c r="H63" s="16">
        <f t="shared" si="6"/>
        <v>3.6138690157646348E-2</v>
      </c>
      <c r="I63" s="51">
        <f t="shared" si="7"/>
        <v>52.440966754285768</v>
      </c>
      <c r="J63" s="51">
        <f t="shared" si="7"/>
        <v>19.180196557657663</v>
      </c>
    </row>
    <row r="64" spans="1:10" ht="15" x14ac:dyDescent="0.2">
      <c r="A64" s="25" t="s">
        <v>129</v>
      </c>
      <c r="B64" t="s">
        <v>46</v>
      </c>
      <c r="C64">
        <v>154999</v>
      </c>
      <c r="D64" s="14">
        <v>5760</v>
      </c>
      <c r="E64" s="48">
        <f t="shared" si="0"/>
        <v>1867.4578313253012</v>
      </c>
      <c r="F64" s="48">
        <f t="shared" si="3"/>
        <v>69.397590361445779</v>
      </c>
      <c r="G64" s="16">
        <f t="shared" si="6"/>
        <v>1.1548071646505577E-2</v>
      </c>
      <c r="H64" s="16">
        <f t="shared" si="6"/>
        <v>2.9304609009151231E-2</v>
      </c>
      <c r="I64" s="51">
        <f t="shared" si="7"/>
        <v>60.02276412700386</v>
      </c>
      <c r="J64" s="51">
        <f t="shared" si="7"/>
        <v>23.65317961906571</v>
      </c>
    </row>
    <row r="65" spans="1:10" ht="15" x14ac:dyDescent="0.2">
      <c r="A65" s="31" t="s">
        <v>130</v>
      </c>
      <c r="B65" s="22" t="s">
        <v>47</v>
      </c>
      <c r="C65" s="22">
        <v>156513</v>
      </c>
      <c r="D65" s="56">
        <v>5877</v>
      </c>
      <c r="E65" s="66">
        <f t="shared" si="0"/>
        <v>1885.698795180723</v>
      </c>
      <c r="F65" s="48">
        <f t="shared" si="3"/>
        <v>70.807228915662648</v>
      </c>
      <c r="G65" s="28">
        <f t="shared" si="6"/>
        <v>9.025081699270663E-3</v>
      </c>
      <c r="H65" s="28">
        <f t="shared" si="6"/>
        <v>2.3562422766100259E-2</v>
      </c>
      <c r="I65" s="53">
        <f t="shared" si="7"/>
        <v>76.802316439524319</v>
      </c>
      <c r="J65" s="53">
        <f t="shared" si="7"/>
        <v>29.417483398913898</v>
      </c>
    </row>
    <row r="66" spans="1:10" ht="15" x14ac:dyDescent="0.2">
      <c r="A66" s="25" t="s">
        <v>131</v>
      </c>
      <c r="B66" t="s">
        <v>48</v>
      </c>
      <c r="C66">
        <v>157770</v>
      </c>
      <c r="D66" s="14">
        <v>5976</v>
      </c>
      <c r="E66" s="48">
        <f t="shared" si="0"/>
        <v>1900.8433734939758</v>
      </c>
      <c r="F66" s="48">
        <f t="shared" si="3"/>
        <v>72</v>
      </c>
      <c r="G66" s="28">
        <f t="shared" si="6"/>
        <v>7.8012496607035037E-3</v>
      </c>
      <c r="H66" s="28">
        <f t="shared" si="6"/>
        <v>2.2957978856999996E-2</v>
      </c>
      <c r="I66" s="53">
        <f t="shared" si="7"/>
        <v>88.850788105330096</v>
      </c>
      <c r="J66" s="53">
        <f t="shared" si="7"/>
        <v>30.191994899786287</v>
      </c>
    </row>
    <row r="67" spans="1:10" ht="15" x14ac:dyDescent="0.2">
      <c r="A67" s="25" t="s">
        <v>145</v>
      </c>
      <c r="B67" t="s">
        <v>132</v>
      </c>
      <c r="C67">
        <v>158758</v>
      </c>
      <c r="D67" s="14">
        <v>6126</v>
      </c>
      <c r="E67" s="48">
        <f t="shared" si="0"/>
        <v>1912.7469879518073</v>
      </c>
      <c r="F67" s="48">
        <f t="shared" si="3"/>
        <v>73.807228915662648</v>
      </c>
      <c r="G67" s="28">
        <f t="shared" si="6"/>
        <v>7.9018814886939164E-3</v>
      </c>
      <c r="H67" s="28">
        <f t="shared" si="6"/>
        <v>2.3916473708485611E-2</v>
      </c>
      <c r="I67" s="53">
        <f t="shared" si="7"/>
        <v>87.719257945301578</v>
      </c>
      <c r="J67" s="53">
        <f t="shared" si="7"/>
        <v>28.981997472061082</v>
      </c>
    </row>
    <row r="68" spans="1:10" ht="15" x14ac:dyDescent="0.2">
      <c r="A68" s="31" t="s">
        <v>136</v>
      </c>
      <c r="B68" s="22" t="s">
        <v>133</v>
      </c>
      <c r="C68" s="22">
        <v>159912</v>
      </c>
      <c r="D68" s="56">
        <v>6314</v>
      </c>
      <c r="E68" s="66">
        <f t="shared" si="0"/>
        <v>1926.6506024096386</v>
      </c>
      <c r="F68" s="48">
        <f t="shared" si="3"/>
        <v>76.07228915662651</v>
      </c>
      <c r="G68" s="28">
        <f t="shared" si="6"/>
        <v>8.1667844342623863E-3</v>
      </c>
      <c r="H68" s="28">
        <f t="shared" si="6"/>
        <v>2.5699247918081553E-2</v>
      </c>
      <c r="I68" s="53">
        <f t="shared" si="7"/>
        <v>84.873941039996296</v>
      </c>
      <c r="J68" s="53">
        <f t="shared" si="7"/>
        <v>26.971496705639339</v>
      </c>
    </row>
    <row r="69" spans="1:10" ht="15" x14ac:dyDescent="0.2">
      <c r="A69" s="31" t="s">
        <v>137</v>
      </c>
      <c r="B69" s="22" t="s">
        <v>134</v>
      </c>
      <c r="C69" s="22">
        <v>161539</v>
      </c>
      <c r="D69" s="56">
        <v>6467</v>
      </c>
      <c r="E69" s="66">
        <f t="shared" si="0"/>
        <v>1946.2530120481927</v>
      </c>
      <c r="F69" s="48">
        <f t="shared" si="3"/>
        <v>77.915662650602414</v>
      </c>
      <c r="G69" s="28">
        <f t="shared" si="6"/>
        <v>8.2386999072722646E-3</v>
      </c>
      <c r="H69" s="28">
        <f t="shared" si="6"/>
        <v>2.3731067132360503E-2</v>
      </c>
      <c r="I69" s="53">
        <f t="shared" si="7"/>
        <v>84.133077835267102</v>
      </c>
      <c r="J69" s="53">
        <f t="shared" si="7"/>
        <v>29.208428626235094</v>
      </c>
    </row>
    <row r="70" spans="1:10" ht="15" x14ac:dyDescent="0.2">
      <c r="A70" s="58" t="s">
        <v>138</v>
      </c>
      <c r="B70" s="59" t="s">
        <v>135</v>
      </c>
      <c r="C70" s="59">
        <v>163009</v>
      </c>
      <c r="D70" s="60">
        <v>6623</v>
      </c>
      <c r="E70" s="61">
        <f>C70/83</f>
        <v>1963.9638554216867</v>
      </c>
      <c r="F70" s="61">
        <f>D70/83</f>
        <v>79.795180722891573</v>
      </c>
      <c r="G70" s="67">
        <f>LN(C72/C68)/4</f>
        <v>7.7804474923919816E-3</v>
      </c>
      <c r="H70" s="67">
        <f>LN(D72/D68)/4</f>
        <v>1.8979093166160487E-2</v>
      </c>
      <c r="I70" s="63">
        <f t="shared" si="7"/>
        <v>89.088343728009349</v>
      </c>
      <c r="J70" s="63">
        <f t="shared" si="7"/>
        <v>36.521617470945294</v>
      </c>
    </row>
    <row r="71" spans="1:10" ht="15" x14ac:dyDescent="0.2">
      <c r="A71" s="31" t="s">
        <v>139</v>
      </c>
      <c r="B71" s="22" t="s">
        <v>146</v>
      </c>
      <c r="C71" s="22">
        <v>164077</v>
      </c>
      <c r="D71" s="56">
        <v>6736</v>
      </c>
      <c r="E71" s="66">
        <f t="shared" ref="E71" si="8">C71/83</f>
        <v>1976.8313253012047</v>
      </c>
      <c r="F71" s="48">
        <f t="shared" si="3"/>
        <v>81.156626506024097</v>
      </c>
      <c r="G71" s="28"/>
      <c r="H71" s="28"/>
      <c r="I71" s="53"/>
      <c r="J71" s="53"/>
    </row>
    <row r="72" spans="1:10" ht="15" x14ac:dyDescent="0.2">
      <c r="A72" s="31" t="s">
        <v>140</v>
      </c>
      <c r="B72" s="22" t="s">
        <v>147</v>
      </c>
      <c r="C72" s="22">
        <v>164967</v>
      </c>
      <c r="D72" s="56">
        <v>6812</v>
      </c>
      <c r="E72" s="66">
        <f>C72/83</f>
        <v>1987.5542168674699</v>
      </c>
      <c r="F72" s="48">
        <f t="shared" si="3"/>
        <v>82.07228915662651</v>
      </c>
      <c r="G72" s="28"/>
      <c r="H72" s="28"/>
      <c r="I72" s="53"/>
      <c r="J72" s="53"/>
    </row>
    <row r="73" spans="1:10" x14ac:dyDescent="0.2">
      <c r="A73" s="25"/>
      <c r="B73" s="2"/>
      <c r="F73" s="48"/>
      <c r="G73" s="83"/>
      <c r="H73" s="83"/>
    </row>
    <row r="74" spans="1:10" x14ac:dyDescent="0.2">
      <c r="A74" s="25"/>
      <c r="F74" s="48"/>
      <c r="G74" s="83"/>
      <c r="H74" s="83"/>
    </row>
    <row r="75" spans="1:10" x14ac:dyDescent="0.2">
      <c r="A75" s="25"/>
      <c r="F75" s="48"/>
      <c r="G75" s="83"/>
      <c r="H75" s="83"/>
    </row>
    <row r="76" spans="1:10" x14ac:dyDescent="0.2">
      <c r="A76" s="25" t="s">
        <v>165</v>
      </c>
      <c r="B76" t="s">
        <v>160</v>
      </c>
      <c r="C76">
        <v>185869</v>
      </c>
      <c r="D76">
        <v>8769</v>
      </c>
      <c r="E76" s="66">
        <f t="shared" ref="E76:E79" si="9">C76/83</f>
        <v>2239.3855421686749</v>
      </c>
      <c r="F76" s="48">
        <f t="shared" si="3"/>
        <v>105.65060240963855</v>
      </c>
      <c r="G76" s="83"/>
      <c r="H76" s="83"/>
    </row>
    <row r="77" spans="1:10" x14ac:dyDescent="0.2">
      <c r="A77" s="25" t="s">
        <v>166</v>
      </c>
      <c r="B77" t="s">
        <v>161</v>
      </c>
      <c r="C77">
        <v>186205</v>
      </c>
      <c r="D77">
        <v>8783</v>
      </c>
      <c r="E77" s="66">
        <f t="shared" si="9"/>
        <v>2243.4337349397592</v>
      </c>
      <c r="F77" s="48">
        <f t="shared" si="3"/>
        <v>105.81927710843374</v>
      </c>
      <c r="G77" s="83"/>
      <c r="H77" s="83"/>
    </row>
    <row r="78" spans="1:10" x14ac:dyDescent="0.2">
      <c r="A78" s="58" t="s">
        <v>167</v>
      </c>
      <c r="B78" s="59" t="s">
        <v>162</v>
      </c>
      <c r="C78" s="59">
        <v>186516</v>
      </c>
      <c r="D78" s="59">
        <v>8831</v>
      </c>
      <c r="E78" s="61">
        <f>C78/83</f>
        <v>2247.1807228915663</v>
      </c>
      <c r="F78" s="61">
        <f>D78/83</f>
        <v>106.39759036144578</v>
      </c>
      <c r="G78" s="67">
        <f>LN(C80/C76)/4</f>
        <v>1.2424085849516689E-3</v>
      </c>
      <c r="H78" s="67">
        <f>LN(D80/D76)/4</f>
        <v>2.3269180473803395E-3</v>
      </c>
      <c r="I78" s="63">
        <f t="shared" ref="I78:J78" si="10">LN(2)/G78</f>
        <v>557.90598113655949</v>
      </c>
      <c r="J78" s="63">
        <f t="shared" si="10"/>
        <v>297.88207682702671</v>
      </c>
    </row>
    <row r="79" spans="1:10" x14ac:dyDescent="0.2">
      <c r="A79" s="25" t="s">
        <v>168</v>
      </c>
      <c r="B79" t="s">
        <v>163</v>
      </c>
      <c r="C79">
        <v>186510</v>
      </c>
      <c r="D79">
        <v>8844</v>
      </c>
      <c r="E79" s="66">
        <f t="shared" si="9"/>
        <v>2247.1084337349398</v>
      </c>
      <c r="F79" s="48">
        <f t="shared" si="3"/>
        <v>106.55421686746988</v>
      </c>
    </row>
    <row r="80" spans="1:10" x14ac:dyDescent="0.2">
      <c r="A80" s="34" t="s">
        <v>169</v>
      </c>
      <c r="B80" t="s">
        <v>164</v>
      </c>
      <c r="C80">
        <v>186795</v>
      </c>
      <c r="D80">
        <v>8851</v>
      </c>
      <c r="E80" s="66">
        <f>C80/83</f>
        <v>2250.5421686746986</v>
      </c>
      <c r="F80" s="48">
        <f>D80/83</f>
        <v>106.63855421686748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A893-4ABE-4E88-A7C3-540C4E41B7B6}">
  <dimension ref="A1:J84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sheetData>
    <row r="1" spans="1:10" x14ac:dyDescent="0.2">
      <c r="A1" s="3" t="s">
        <v>254</v>
      </c>
      <c r="F1" t="s">
        <v>327</v>
      </c>
    </row>
    <row r="2" spans="1:10" x14ac:dyDescent="0.2">
      <c r="A2" s="1"/>
      <c r="B2" s="3"/>
    </row>
    <row r="3" spans="1:10" x14ac:dyDescent="0.2">
      <c r="A3" s="1"/>
      <c r="E3" s="17" t="s">
        <v>255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55</v>
      </c>
      <c r="B6" t="s">
        <v>30</v>
      </c>
      <c r="C6">
        <v>27</v>
      </c>
      <c r="E6" s="48">
        <f>C6/268</f>
        <v>0.10074626865671642</v>
      </c>
      <c r="F6" s="51"/>
    </row>
    <row r="7" spans="1:10" x14ac:dyDescent="0.2">
      <c r="A7" s="52" t="s">
        <v>56</v>
      </c>
      <c r="B7" t="s">
        <v>29</v>
      </c>
      <c r="C7">
        <v>34</v>
      </c>
      <c r="D7">
        <v>1</v>
      </c>
      <c r="E7" s="48">
        <f t="shared" ref="E7:F37" si="0">C7/268</f>
        <v>0.12686567164179105</v>
      </c>
      <c r="F7" s="48">
        <f>D7/268</f>
        <v>3.7313432835820895E-3</v>
      </c>
      <c r="H7" s="77"/>
      <c r="J7" s="78"/>
    </row>
    <row r="8" spans="1:10" x14ac:dyDescent="0.2">
      <c r="A8" s="52" t="s">
        <v>57</v>
      </c>
      <c r="B8" t="s">
        <v>28</v>
      </c>
      <c r="C8">
        <v>34</v>
      </c>
      <c r="D8">
        <v>1</v>
      </c>
      <c r="E8" s="48">
        <f t="shared" si="0"/>
        <v>0.12686567164179105</v>
      </c>
      <c r="F8" s="48">
        <f t="shared" si="0"/>
        <v>3.7313432835820895E-3</v>
      </c>
      <c r="G8" s="16">
        <f t="shared" ref="G8:H23" si="1">LN(C10/C6)/4</f>
        <v>0.3171278313658768</v>
      </c>
      <c r="H8" s="83"/>
      <c r="I8" s="51">
        <f>LN(2)/G8</f>
        <v>2.1857027734669159</v>
      </c>
      <c r="J8" s="51"/>
    </row>
    <row r="9" spans="1:10" x14ac:dyDescent="0.2">
      <c r="A9" s="52" t="s">
        <v>58</v>
      </c>
      <c r="B9" t="s">
        <v>27</v>
      </c>
      <c r="C9">
        <v>69</v>
      </c>
      <c r="D9">
        <v>4</v>
      </c>
      <c r="E9" s="48">
        <f t="shared" si="0"/>
        <v>0.2574626865671642</v>
      </c>
      <c r="F9" s="48">
        <f t="shared" si="0"/>
        <v>1.4925373134328358E-2</v>
      </c>
      <c r="G9" s="16">
        <f t="shared" si="1"/>
        <v>0.30895335254539869</v>
      </c>
      <c r="H9" s="16">
        <f t="shared" si="1"/>
        <v>0.40235947810852507</v>
      </c>
      <c r="I9" s="51">
        <f t="shared" ref="I9:J44" si="2">LN(2)/G9</f>
        <v>2.2435334488176233</v>
      </c>
      <c r="J9" s="51">
        <f>LN(2)/H9</f>
        <v>1.7227062322935722</v>
      </c>
    </row>
    <row r="10" spans="1:10" x14ac:dyDescent="0.2">
      <c r="A10" s="52" t="s">
        <v>59</v>
      </c>
      <c r="B10" t="s">
        <v>26</v>
      </c>
      <c r="C10">
        <v>96</v>
      </c>
      <c r="D10">
        <v>5</v>
      </c>
      <c r="E10" s="48">
        <f t="shared" si="0"/>
        <v>0.35820895522388058</v>
      </c>
      <c r="F10" s="48">
        <f t="shared" si="0"/>
        <v>1.8656716417910446E-2</v>
      </c>
      <c r="G10" s="16">
        <f t="shared" si="1"/>
        <v>0.3428698188336875</v>
      </c>
      <c r="H10" s="16">
        <f t="shared" si="1"/>
        <v>0.40235947810852507</v>
      </c>
      <c r="I10" s="51">
        <f t="shared" si="2"/>
        <v>2.0216045346824867</v>
      </c>
      <c r="J10" s="51">
        <f t="shared" si="2"/>
        <v>1.7227062322935722</v>
      </c>
    </row>
    <row r="11" spans="1:10" x14ac:dyDescent="0.2">
      <c r="A11" s="52" t="s">
        <v>60</v>
      </c>
      <c r="B11" t="s">
        <v>25</v>
      </c>
      <c r="C11">
        <v>117</v>
      </c>
      <c r="D11">
        <v>5</v>
      </c>
      <c r="E11" s="48">
        <f t="shared" si="0"/>
        <v>0.43656716417910446</v>
      </c>
      <c r="F11" s="48">
        <f t="shared" si="0"/>
        <v>1.8656716417910446E-2</v>
      </c>
      <c r="G11" s="16">
        <f t="shared" si="1"/>
        <v>0.2283469930540484</v>
      </c>
      <c r="H11" s="16">
        <f t="shared" si="1"/>
        <v>0.13990394698385566</v>
      </c>
      <c r="I11" s="51">
        <f t="shared" si="2"/>
        <v>3.0354994882541826</v>
      </c>
      <c r="J11" s="51">
        <f t="shared" si="2"/>
        <v>4.954450503386667</v>
      </c>
    </row>
    <row r="12" spans="1:10" x14ac:dyDescent="0.2">
      <c r="A12" s="52" t="s">
        <v>61</v>
      </c>
      <c r="B12" t="s">
        <v>24</v>
      </c>
      <c r="C12">
        <v>134</v>
      </c>
      <c r="D12">
        <v>5</v>
      </c>
      <c r="E12" s="48">
        <f t="shared" si="0"/>
        <v>0.5</v>
      </c>
      <c r="F12" s="48">
        <f t="shared" si="0"/>
        <v>1.8656716417910446E-2</v>
      </c>
      <c r="G12" s="16">
        <f t="shared" si="1"/>
        <v>0.21515045650339162</v>
      </c>
      <c r="H12" s="16">
        <f t="shared" si="1"/>
        <v>0.333750266683085</v>
      </c>
      <c r="I12" s="51">
        <f t="shared" si="2"/>
        <v>3.2216858463835911</v>
      </c>
      <c r="J12" s="51">
        <f t="shared" si="2"/>
        <v>2.0768438253208297</v>
      </c>
    </row>
    <row r="13" spans="1:10" x14ac:dyDescent="0.2">
      <c r="A13" s="52" t="s">
        <v>62</v>
      </c>
      <c r="B13" t="s">
        <v>23</v>
      </c>
      <c r="C13">
        <v>172</v>
      </c>
      <c r="D13">
        <v>7</v>
      </c>
      <c r="E13" s="48">
        <f t="shared" si="0"/>
        <v>0.64179104477611937</v>
      </c>
      <c r="F13" s="48">
        <f t="shared" si="0"/>
        <v>2.6119402985074626E-2</v>
      </c>
      <c r="G13" s="16">
        <f t="shared" si="1"/>
        <v>0.24279183552499733</v>
      </c>
      <c r="H13" s="16">
        <f t="shared" si="1"/>
        <v>0.40235947810852507</v>
      </c>
      <c r="I13" s="51">
        <f t="shared" si="2"/>
        <v>2.8549031686388</v>
      </c>
      <c r="J13" s="51">
        <f t="shared" si="2"/>
        <v>1.7227062322935722</v>
      </c>
    </row>
    <row r="14" spans="1:10" x14ac:dyDescent="0.2">
      <c r="A14" s="52" t="s">
        <v>63</v>
      </c>
      <c r="B14" t="s">
        <v>22</v>
      </c>
      <c r="C14">
        <v>227</v>
      </c>
      <c r="D14">
        <v>19</v>
      </c>
      <c r="E14" s="48">
        <f t="shared" si="0"/>
        <v>0.84701492537313428</v>
      </c>
      <c r="F14" s="48">
        <f t="shared" si="0"/>
        <v>7.0895522388059698E-2</v>
      </c>
      <c r="G14" s="16">
        <f t="shared" si="1"/>
        <v>0.25323921102240399</v>
      </c>
      <c r="H14" s="16">
        <f t="shared" si="1"/>
        <v>0.46407449759140657</v>
      </c>
      <c r="I14" s="51">
        <f t="shared" si="2"/>
        <v>2.7371242303334409</v>
      </c>
      <c r="J14" s="51">
        <f t="shared" si="2"/>
        <v>1.4936118751567884</v>
      </c>
    </row>
    <row r="15" spans="1:10" x14ac:dyDescent="0.2">
      <c r="A15" s="52" t="s">
        <v>64</v>
      </c>
      <c r="B15" t="s">
        <v>21</v>
      </c>
      <c r="C15">
        <v>309</v>
      </c>
      <c r="D15">
        <v>25</v>
      </c>
      <c r="E15" s="48">
        <f t="shared" si="0"/>
        <v>1.1529850746268657</v>
      </c>
      <c r="F15" s="48">
        <f t="shared" si="0"/>
        <v>9.3283582089552244E-2</v>
      </c>
      <c r="G15" s="16">
        <f t="shared" si="1"/>
        <v>0.24043827648772811</v>
      </c>
      <c r="H15" s="16">
        <f t="shared" si="1"/>
        <v>0.42291900266776811</v>
      </c>
      <c r="I15" s="51">
        <f t="shared" si="2"/>
        <v>2.8828487322621581</v>
      </c>
      <c r="J15" s="51">
        <f t="shared" si="2"/>
        <v>1.6389596499272461</v>
      </c>
    </row>
    <row r="16" spans="1:10" x14ac:dyDescent="0.2">
      <c r="A16" s="52" t="s">
        <v>65</v>
      </c>
      <c r="B16" t="s">
        <v>20</v>
      </c>
      <c r="C16">
        <v>369</v>
      </c>
      <c r="D16">
        <v>32</v>
      </c>
      <c r="E16" s="48">
        <f t="shared" si="0"/>
        <v>1.3768656716417911</v>
      </c>
      <c r="F16" s="48">
        <f t="shared" si="0"/>
        <v>0.11940298507462686</v>
      </c>
      <c r="G16" s="16">
        <f t="shared" si="1"/>
        <v>0.20431831199344058</v>
      </c>
      <c r="H16" s="16">
        <f t="shared" si="1"/>
        <v>0.23169050793536261</v>
      </c>
      <c r="I16" s="51">
        <f t="shared" si="2"/>
        <v>3.3924868201837826</v>
      </c>
      <c r="J16" s="51">
        <f t="shared" si="2"/>
        <v>2.9916943371427225</v>
      </c>
    </row>
    <row r="17" spans="1:10" x14ac:dyDescent="0.2">
      <c r="A17" s="52" t="s">
        <v>66</v>
      </c>
      <c r="B17" t="s">
        <v>19</v>
      </c>
      <c r="C17">
        <v>450</v>
      </c>
      <c r="D17">
        <v>38</v>
      </c>
      <c r="E17" s="48">
        <f t="shared" si="0"/>
        <v>1.6791044776119404</v>
      </c>
      <c r="F17" s="48">
        <f t="shared" si="0"/>
        <v>0.1417910447761194</v>
      </c>
      <c r="G17" s="16">
        <f t="shared" si="1"/>
        <v>0.15699030016881246</v>
      </c>
      <c r="H17" s="16">
        <f t="shared" si="1"/>
        <v>0.16823611831060645</v>
      </c>
      <c r="I17" s="51">
        <f t="shared" si="2"/>
        <v>4.4152229775635856</v>
      </c>
      <c r="J17" s="51">
        <f t="shared" si="2"/>
        <v>4.1200854342122906</v>
      </c>
    </row>
    <row r="18" spans="1:10" x14ac:dyDescent="0.2">
      <c r="A18" s="54" t="s">
        <v>67</v>
      </c>
      <c r="B18" t="s">
        <v>18</v>
      </c>
      <c r="C18">
        <v>514</v>
      </c>
      <c r="D18">
        <v>48</v>
      </c>
      <c r="E18" s="48">
        <f t="shared" si="0"/>
        <v>1.9179104477611941</v>
      </c>
      <c r="F18" s="48">
        <f t="shared" si="0"/>
        <v>0.17910447761194029</v>
      </c>
      <c r="G18" s="16">
        <f t="shared" si="1"/>
        <v>0.15502024592133951</v>
      </c>
      <c r="H18" s="16">
        <f t="shared" si="1"/>
        <v>0.1353993206081861</v>
      </c>
      <c r="I18" s="51">
        <f t="shared" si="2"/>
        <v>4.4713332535394281</v>
      </c>
      <c r="J18" s="51">
        <f t="shared" si="2"/>
        <v>5.1192810824047692</v>
      </c>
    </row>
    <row r="19" spans="1:10" x14ac:dyDescent="0.2">
      <c r="A19" s="52" t="s">
        <v>68</v>
      </c>
      <c r="B19" t="s">
        <v>17</v>
      </c>
      <c r="C19">
        <v>579</v>
      </c>
      <c r="D19">
        <v>49</v>
      </c>
      <c r="E19" s="48">
        <f t="shared" si="0"/>
        <v>2.16044776119403</v>
      </c>
      <c r="F19" s="48">
        <f t="shared" si="0"/>
        <v>0.18283582089552239</v>
      </c>
      <c r="G19" s="16">
        <f t="shared" si="1"/>
        <v>0.14069634067417544</v>
      </c>
      <c r="H19" s="16">
        <f t="shared" si="1"/>
        <v>0.1057142127050084</v>
      </c>
      <c r="I19" s="51">
        <f t="shared" si="2"/>
        <v>4.9265473233958188</v>
      </c>
      <c r="J19" s="51">
        <f t="shared" si="2"/>
        <v>6.5568021822585658</v>
      </c>
    </row>
    <row r="20" spans="1:10" x14ac:dyDescent="0.2">
      <c r="A20" s="52" t="s">
        <v>69</v>
      </c>
      <c r="B20" t="s">
        <v>16</v>
      </c>
      <c r="C20">
        <v>686</v>
      </c>
      <c r="D20">
        <v>55</v>
      </c>
      <c r="E20" s="48">
        <f t="shared" si="0"/>
        <v>2.5597014925373136</v>
      </c>
      <c r="F20" s="48">
        <f t="shared" si="0"/>
        <v>0.20522388059701493</v>
      </c>
      <c r="G20" s="16">
        <f t="shared" si="1"/>
        <v>0.1380908288553335</v>
      </c>
      <c r="H20" s="16">
        <f t="shared" si="1"/>
        <v>0.12137695394542521</v>
      </c>
      <c r="I20" s="51">
        <f t="shared" si="2"/>
        <v>5.0195019199001196</v>
      </c>
      <c r="J20" s="51">
        <f t="shared" si="2"/>
        <v>5.7106984318588641</v>
      </c>
    </row>
    <row r="21" spans="1:10" x14ac:dyDescent="0.2">
      <c r="A21" s="52" t="s">
        <v>70</v>
      </c>
      <c r="B21" t="s">
        <v>15</v>
      </c>
      <c r="C21">
        <v>790</v>
      </c>
      <c r="D21">
        <v>58</v>
      </c>
      <c r="E21" s="48">
        <f t="shared" si="0"/>
        <v>2.9477611940298507</v>
      </c>
      <c r="F21" s="48">
        <f t="shared" si="0"/>
        <v>0.21641791044776118</v>
      </c>
      <c r="G21" s="16">
        <f t="shared" si="1"/>
        <v>0.14785654176296822</v>
      </c>
      <c r="H21" s="16">
        <f t="shared" si="1"/>
        <v>0.14352195513598928</v>
      </c>
      <c r="I21" s="51">
        <f t="shared" si="2"/>
        <v>4.6879710041584994</v>
      </c>
      <c r="J21" s="51">
        <f t="shared" si="2"/>
        <v>4.8295550315154054</v>
      </c>
    </row>
    <row r="22" spans="1:10" x14ac:dyDescent="0.2">
      <c r="A22" s="52" t="s">
        <v>71</v>
      </c>
      <c r="B22" t="s">
        <v>14</v>
      </c>
      <c r="C22">
        <v>893</v>
      </c>
      <c r="D22">
        <v>78</v>
      </c>
      <c r="E22" s="48">
        <f t="shared" si="0"/>
        <v>3.3320895522388061</v>
      </c>
      <c r="F22" s="48">
        <f t="shared" si="0"/>
        <v>0.29104477611940299</v>
      </c>
      <c r="G22" s="16">
        <f t="shared" si="1"/>
        <v>0.12143301404208348</v>
      </c>
      <c r="H22" s="16">
        <f t="shared" si="1"/>
        <v>0.15440990701295004</v>
      </c>
      <c r="I22" s="51">
        <f t="shared" si="2"/>
        <v>5.7080620622636458</v>
      </c>
      <c r="J22" s="51">
        <f t="shared" si="2"/>
        <v>4.4890071755681609</v>
      </c>
    </row>
    <row r="23" spans="1:10" x14ac:dyDescent="0.2">
      <c r="A23" s="52" t="s">
        <v>72</v>
      </c>
      <c r="B23" t="s">
        <v>13</v>
      </c>
      <c r="C23">
        <v>1046</v>
      </c>
      <c r="D23">
        <v>87</v>
      </c>
      <c r="E23" s="48">
        <f t="shared" si="0"/>
        <v>3.9029850746268657</v>
      </c>
      <c r="F23" s="48">
        <f t="shared" si="0"/>
        <v>0.32462686567164178</v>
      </c>
      <c r="G23" s="16">
        <f t="shared" si="1"/>
        <v>0.12162026296706326</v>
      </c>
      <c r="H23" s="16">
        <f t="shared" si="1"/>
        <v>0.16893885946201903</v>
      </c>
      <c r="I23" s="51">
        <f t="shared" si="2"/>
        <v>5.6992738187686767</v>
      </c>
      <c r="J23" s="51">
        <f t="shared" si="2"/>
        <v>4.1029469641694796</v>
      </c>
    </row>
    <row r="24" spans="1:10" x14ac:dyDescent="0.2">
      <c r="A24" s="52" t="s">
        <v>73</v>
      </c>
      <c r="B24" t="s">
        <v>12</v>
      </c>
      <c r="C24">
        <v>1115</v>
      </c>
      <c r="D24">
        <v>102</v>
      </c>
      <c r="E24" s="48">
        <f t="shared" si="0"/>
        <v>4.16044776119403</v>
      </c>
      <c r="F24" s="48">
        <f t="shared" si="0"/>
        <v>0.38059701492537312</v>
      </c>
      <c r="G24" s="16">
        <f t="shared" ref="G24:H39" si="3">LN(C26/C22)/4</f>
        <v>0.11489781639500475</v>
      </c>
      <c r="H24" s="16">
        <f t="shared" si="3"/>
        <v>0.11182805451091621</v>
      </c>
      <c r="I24" s="51">
        <f t="shared" si="2"/>
        <v>6.0327271858412814</v>
      </c>
      <c r="J24" s="51">
        <f t="shared" si="2"/>
        <v>6.1983299592526047</v>
      </c>
    </row>
    <row r="25" spans="1:10" x14ac:dyDescent="0.2">
      <c r="A25" s="54" t="s">
        <v>74</v>
      </c>
      <c r="B25" s="22" t="s">
        <v>11</v>
      </c>
      <c r="C25" s="22">
        <v>1285</v>
      </c>
      <c r="D25" s="22">
        <v>114</v>
      </c>
      <c r="E25" s="48">
        <f t="shared" si="0"/>
        <v>4.794776119402985</v>
      </c>
      <c r="F25" s="48">
        <f t="shared" si="0"/>
        <v>0.42537313432835822</v>
      </c>
      <c r="G25" s="28">
        <f t="shared" si="3"/>
        <v>9.474658127539938E-2</v>
      </c>
      <c r="H25" s="28">
        <f t="shared" si="3"/>
        <v>0.11168669177036708</v>
      </c>
      <c r="I25" s="53">
        <f t="shared" si="2"/>
        <v>7.3158014909812747</v>
      </c>
      <c r="J25" s="53">
        <f t="shared" si="2"/>
        <v>6.206175235139809</v>
      </c>
    </row>
    <row r="26" spans="1:10" x14ac:dyDescent="0.2">
      <c r="A26" s="52" t="s">
        <v>75</v>
      </c>
      <c r="B26" t="s">
        <v>10</v>
      </c>
      <c r="C26">
        <v>1414</v>
      </c>
      <c r="D26">
        <v>122</v>
      </c>
      <c r="E26" s="48">
        <f t="shared" si="0"/>
        <v>5.2761194029850742</v>
      </c>
      <c r="F26" s="48">
        <f t="shared" si="0"/>
        <v>0.45522388059701491</v>
      </c>
      <c r="G26" s="16">
        <f t="shared" si="3"/>
        <v>0.10203801948224744</v>
      </c>
      <c r="H26" s="16">
        <f t="shared" si="3"/>
        <v>0.10781824801600925</v>
      </c>
      <c r="I26" s="51">
        <f t="shared" si="2"/>
        <v>6.7930285601097822</v>
      </c>
      <c r="J26" s="51">
        <f t="shared" si="2"/>
        <v>6.4288484863621989</v>
      </c>
    </row>
    <row r="27" spans="1:10" x14ac:dyDescent="0.2">
      <c r="A27" s="52" t="s">
        <v>76</v>
      </c>
      <c r="B27" t="s">
        <v>9</v>
      </c>
      <c r="C27">
        <v>1528</v>
      </c>
      <c r="D27">
        <v>136</v>
      </c>
      <c r="E27" s="48">
        <f t="shared" si="0"/>
        <v>5.7014925373134329</v>
      </c>
      <c r="F27" s="48">
        <f t="shared" si="0"/>
        <v>0.5074626865671642</v>
      </c>
      <c r="G27" s="16">
        <f t="shared" si="3"/>
        <v>8.2864225376370115E-2</v>
      </c>
      <c r="H27" s="16">
        <f t="shared" si="3"/>
        <v>9.9899997163941573E-2</v>
      </c>
      <c r="I27" s="51">
        <f t="shared" si="2"/>
        <v>8.36485440383548</v>
      </c>
      <c r="J27" s="51">
        <f t="shared" si="2"/>
        <v>6.938410412789616</v>
      </c>
    </row>
    <row r="28" spans="1:10" x14ac:dyDescent="0.2">
      <c r="A28" s="52" t="s">
        <v>79</v>
      </c>
      <c r="B28" t="s">
        <v>8</v>
      </c>
      <c r="C28">
        <v>1677</v>
      </c>
      <c r="D28">
        <v>157</v>
      </c>
      <c r="E28" s="48">
        <f t="shared" si="0"/>
        <v>6.2574626865671643</v>
      </c>
      <c r="F28" s="48">
        <f t="shared" si="0"/>
        <v>0.58582089552238803</v>
      </c>
      <c r="G28" s="16">
        <f t="shared" si="3"/>
        <v>8.4924999537149951E-2</v>
      </c>
      <c r="H28" s="16">
        <f t="shared" si="3"/>
        <v>9.8618996633142289E-2</v>
      </c>
      <c r="I28" s="51">
        <f t="shared" si="2"/>
        <v>8.1618744108056429</v>
      </c>
      <c r="J28" s="51">
        <f t="shared" si="2"/>
        <v>7.0285361261422885</v>
      </c>
    </row>
    <row r="29" spans="1:10" x14ac:dyDescent="0.2">
      <c r="A29" s="52" t="s">
        <v>80</v>
      </c>
      <c r="B29" t="s">
        <v>7</v>
      </c>
      <c r="C29">
        <v>1790</v>
      </c>
      <c r="D29">
        <v>170</v>
      </c>
      <c r="E29" s="48">
        <f t="shared" si="0"/>
        <v>6.6791044776119399</v>
      </c>
      <c r="F29" s="48">
        <f t="shared" si="0"/>
        <v>0.63432835820895528</v>
      </c>
      <c r="G29" s="16">
        <f t="shared" si="3"/>
        <v>7.8540213864586914E-2</v>
      </c>
      <c r="H29" s="16">
        <f t="shared" si="3"/>
        <v>8.4904635577644452E-2</v>
      </c>
      <c r="I29" s="51">
        <f t="shared" si="2"/>
        <v>8.8253793369472753</v>
      </c>
      <c r="J29" s="51">
        <f t="shared" si="2"/>
        <v>8.1638319962644328</v>
      </c>
    </row>
    <row r="30" spans="1:10" x14ac:dyDescent="0.2">
      <c r="A30" s="64" t="s">
        <v>81</v>
      </c>
      <c r="B30" s="59" t="s">
        <v>6</v>
      </c>
      <c r="C30" s="59">
        <v>1986</v>
      </c>
      <c r="D30" s="59">
        <v>181</v>
      </c>
      <c r="E30" s="61">
        <f>C30/268</f>
        <v>7.41044776119403</v>
      </c>
      <c r="F30" s="61">
        <f>D30/268</f>
        <v>0.67537313432835822</v>
      </c>
      <c r="G30" s="67">
        <f>LN(C32/C28)/4</f>
        <v>7.6023515507333592E-2</v>
      </c>
      <c r="H30" s="67">
        <f>LN(D32/D28)/4</f>
        <v>5.8005306336556782E-2</v>
      </c>
      <c r="I30" s="63">
        <f>LN(2)/G30</f>
        <v>9.1175365402969426</v>
      </c>
      <c r="J30" s="63">
        <f>LN(2)/H30</f>
        <v>11.949720195221207</v>
      </c>
    </row>
    <row r="31" spans="1:10" x14ac:dyDescent="0.2">
      <c r="A31" s="52" t="s">
        <v>82</v>
      </c>
      <c r="B31" t="s">
        <v>5</v>
      </c>
      <c r="C31">
        <v>2092</v>
      </c>
      <c r="D31">
        <v>191</v>
      </c>
      <c r="E31" s="48">
        <f t="shared" si="0"/>
        <v>7.8059701492537314</v>
      </c>
      <c r="F31" s="48">
        <f t="shared" si="0"/>
        <v>0.71268656716417911</v>
      </c>
      <c r="G31" s="16">
        <f t="shared" si="3"/>
        <v>8.2617154106844948E-2</v>
      </c>
      <c r="H31" s="16">
        <f t="shared" si="3"/>
        <v>5.1633953728637327E-2</v>
      </c>
      <c r="I31" s="51">
        <f t="shared" si="2"/>
        <v>8.3898699737772375</v>
      </c>
      <c r="J31" s="51">
        <f t="shared" si="2"/>
        <v>13.424251495494342</v>
      </c>
    </row>
    <row r="32" spans="1:10" x14ac:dyDescent="0.2">
      <c r="A32" s="52" t="s">
        <v>85</v>
      </c>
      <c r="B32" t="s">
        <v>4</v>
      </c>
      <c r="C32">
        <v>2273</v>
      </c>
      <c r="D32">
        <v>198</v>
      </c>
      <c r="E32" s="48">
        <f t="shared" si="0"/>
        <v>8.4813432835820901</v>
      </c>
      <c r="F32" s="48">
        <f t="shared" si="0"/>
        <v>0.73880597014925375</v>
      </c>
      <c r="G32" s="16">
        <f t="shared" si="3"/>
        <v>8.0276290310819093E-2</v>
      </c>
      <c r="H32" s="16">
        <f t="shared" si="3"/>
        <v>4.9916417562981791E-2</v>
      </c>
      <c r="I32" s="51">
        <f t="shared" si="2"/>
        <v>8.6345193316254623</v>
      </c>
      <c r="J32" s="51">
        <f t="shared" si="2"/>
        <v>13.886156387031788</v>
      </c>
    </row>
    <row r="33" spans="1:10" x14ac:dyDescent="0.2">
      <c r="A33" s="23" t="s">
        <v>89</v>
      </c>
      <c r="B33" t="s">
        <v>3</v>
      </c>
      <c r="C33">
        <v>2491</v>
      </c>
      <c r="D33">
        <v>209</v>
      </c>
      <c r="E33" s="48">
        <f t="shared" si="0"/>
        <v>9.2947761194029859</v>
      </c>
      <c r="F33" s="48">
        <f t="shared" si="0"/>
        <v>0.77985074626865669</v>
      </c>
      <c r="G33" s="16">
        <f t="shared" si="3"/>
        <v>8.6429114220819739E-2</v>
      </c>
      <c r="H33" s="16">
        <f t="shared" si="3"/>
        <v>5.7091373823840358E-2</v>
      </c>
      <c r="I33" s="51">
        <f t="shared" si="2"/>
        <v>8.0198343672597119</v>
      </c>
      <c r="J33" s="51">
        <f t="shared" si="2"/>
        <v>12.141014204680063</v>
      </c>
    </row>
    <row r="34" spans="1:10" x14ac:dyDescent="0.2">
      <c r="A34" s="25" t="s">
        <v>90</v>
      </c>
      <c r="B34" t="s">
        <v>2</v>
      </c>
      <c r="C34">
        <v>2738</v>
      </c>
      <c r="D34">
        <v>221</v>
      </c>
      <c r="E34" s="48">
        <f t="shared" si="0"/>
        <v>10.216417910447761</v>
      </c>
      <c r="F34" s="48">
        <f t="shared" si="0"/>
        <v>0.82462686567164178</v>
      </c>
      <c r="G34" s="16">
        <f t="shared" si="3"/>
        <v>9.2674614630955263E-2</v>
      </c>
      <c r="H34" s="16">
        <f t="shared" si="3"/>
        <v>8.6630643118678588E-2</v>
      </c>
      <c r="I34" s="51">
        <f t="shared" si="2"/>
        <v>7.4793640450533863</v>
      </c>
      <c r="J34" s="51">
        <f t="shared" si="2"/>
        <v>8.001177823537299</v>
      </c>
    </row>
    <row r="35" spans="1:10" x14ac:dyDescent="0.2">
      <c r="A35" s="31" t="s">
        <v>94</v>
      </c>
      <c r="B35" s="22" t="s">
        <v>1</v>
      </c>
      <c r="C35" s="22">
        <v>2956</v>
      </c>
      <c r="D35" s="22">
        <v>240</v>
      </c>
      <c r="E35" s="48">
        <f t="shared" si="0"/>
        <v>11.029850746268657</v>
      </c>
      <c r="F35" s="48">
        <f t="shared" si="0"/>
        <v>0.89552238805970152</v>
      </c>
      <c r="G35" s="16">
        <f t="shared" si="3"/>
        <v>8.5875359873206714E-2</v>
      </c>
      <c r="H35" s="16">
        <f t="shared" si="3"/>
        <v>9.5312712496892452E-2</v>
      </c>
      <c r="I35" s="53">
        <f t="shared" si="2"/>
        <v>8.0715490634724976</v>
      </c>
      <c r="J35" s="53">
        <f t="shared" si="2"/>
        <v>7.2723476480909559</v>
      </c>
    </row>
    <row r="36" spans="1:10" x14ac:dyDescent="0.2">
      <c r="A36" s="31" t="s">
        <v>95</v>
      </c>
      <c r="B36" s="22" t="s">
        <v>0</v>
      </c>
      <c r="C36" s="22">
        <v>3293</v>
      </c>
      <c r="D36" s="22">
        <v>280</v>
      </c>
      <c r="E36" s="48">
        <f t="shared" si="0"/>
        <v>12.287313432835822</v>
      </c>
      <c r="F36" s="48">
        <f t="shared" si="0"/>
        <v>1.044776119402985</v>
      </c>
      <c r="G36" s="16">
        <f t="shared" si="3"/>
        <v>8.4691334370026933E-2</v>
      </c>
      <c r="H36" s="16">
        <f t="shared" si="3"/>
        <v>9.7949367344875152E-2</v>
      </c>
      <c r="I36" s="51">
        <f t="shared" si="2"/>
        <v>8.184393193422828</v>
      </c>
      <c r="J36" s="51">
        <f t="shared" si="2"/>
        <v>7.0765866013141911</v>
      </c>
    </row>
    <row r="37" spans="1:10" x14ac:dyDescent="0.2">
      <c r="A37" s="25" t="s">
        <v>96</v>
      </c>
      <c r="B37" t="s">
        <v>83</v>
      </c>
      <c r="C37" s="22">
        <v>3512</v>
      </c>
      <c r="D37" s="22">
        <v>306</v>
      </c>
      <c r="E37" s="48">
        <f t="shared" si="0"/>
        <v>13.104477611940299</v>
      </c>
      <c r="F37" s="48">
        <f t="shared" si="0"/>
        <v>1.1417910447761195</v>
      </c>
      <c r="G37" s="16">
        <f t="shared" si="3"/>
        <v>9.0240521851624567E-2</v>
      </c>
      <c r="H37" s="16">
        <f t="shared" si="3"/>
        <v>0.11023487407545607</v>
      </c>
      <c r="I37" s="51">
        <f t="shared" si="2"/>
        <v>7.6811078475325418</v>
      </c>
      <c r="J37" s="51">
        <f t="shared" si="2"/>
        <v>6.2879119368838232</v>
      </c>
    </row>
    <row r="38" spans="1:10" x14ac:dyDescent="0.2">
      <c r="A38" s="25" t="s">
        <v>97</v>
      </c>
      <c r="B38" t="s">
        <v>84</v>
      </c>
      <c r="C38">
        <v>3842</v>
      </c>
      <c r="D38">
        <v>327</v>
      </c>
      <c r="E38" s="48">
        <f t="shared" ref="E38:F69" si="4">C38/268</f>
        <v>14.335820895522389</v>
      </c>
      <c r="F38" s="48">
        <f t="shared" si="4"/>
        <v>1.2201492537313432</v>
      </c>
      <c r="G38" s="16">
        <f t="shared" si="3"/>
        <v>8.1216377221879563E-2</v>
      </c>
      <c r="H38" s="16">
        <f t="shared" si="3"/>
        <v>8.8542953430153476E-2</v>
      </c>
      <c r="I38" s="51">
        <f t="shared" si="2"/>
        <v>8.5345739895082708</v>
      </c>
      <c r="J38" s="51">
        <f t="shared" si="2"/>
        <v>7.8283720353503892</v>
      </c>
    </row>
    <row r="39" spans="1:10" x14ac:dyDescent="0.2">
      <c r="A39" s="25" t="s">
        <v>102</v>
      </c>
      <c r="B39" t="s">
        <v>86</v>
      </c>
      <c r="C39">
        <v>4241</v>
      </c>
      <c r="D39">
        <v>373</v>
      </c>
      <c r="E39" s="48">
        <f t="shared" si="4"/>
        <v>15.824626865671641</v>
      </c>
      <c r="F39" s="48">
        <f t="shared" si="4"/>
        <v>1.3917910447761195</v>
      </c>
      <c r="G39" s="16">
        <f t="shared" si="3"/>
        <v>8.0130603009577833E-2</v>
      </c>
      <c r="H39" s="16">
        <f t="shared" si="3"/>
        <v>0.1013662770270411</v>
      </c>
      <c r="I39" s="51">
        <f t="shared" si="2"/>
        <v>8.6502179507758719</v>
      </c>
      <c r="J39" s="51">
        <f t="shared" si="2"/>
        <v>6.838045165405819</v>
      </c>
    </row>
    <row r="40" spans="1:10" x14ac:dyDescent="0.2">
      <c r="A40" s="25" t="s">
        <v>104</v>
      </c>
      <c r="B40" t="s">
        <v>87</v>
      </c>
      <c r="C40">
        <v>4557</v>
      </c>
      <c r="D40">
        <v>399</v>
      </c>
      <c r="E40" s="48">
        <f t="shared" si="4"/>
        <v>17.003731343283583</v>
      </c>
      <c r="F40" s="48">
        <f t="shared" si="4"/>
        <v>1.4888059701492538</v>
      </c>
      <c r="G40" s="16">
        <f t="shared" ref="G40:H55" si="5">LN(C42/C38)/4</f>
        <v>7.2570375510323804E-2</v>
      </c>
      <c r="H40" s="16">
        <f t="shared" si="5"/>
        <v>9.0160649387256486E-2</v>
      </c>
      <c r="I40" s="51">
        <f t="shared" si="2"/>
        <v>9.5513792740584442</v>
      </c>
      <c r="J40" s="51">
        <f t="shared" si="2"/>
        <v>7.6879124681406337</v>
      </c>
    </row>
    <row r="41" spans="1:10" x14ac:dyDescent="0.2">
      <c r="A41" s="25" t="s">
        <v>159</v>
      </c>
      <c r="B41" t="s">
        <v>88</v>
      </c>
      <c r="C41">
        <v>4839</v>
      </c>
      <c r="D41">
        <v>459</v>
      </c>
      <c r="E41" s="48">
        <f t="shared" si="4"/>
        <v>18.055970149253731</v>
      </c>
      <c r="F41" s="48">
        <f t="shared" si="4"/>
        <v>1.7126865671641791</v>
      </c>
      <c r="G41" s="16">
        <f t="shared" si="5"/>
        <v>6.5713467359650432E-2</v>
      </c>
      <c r="H41" s="16">
        <f t="shared" si="5"/>
        <v>7.1249376770277983E-2</v>
      </c>
      <c r="I41" s="51">
        <f t="shared" si="2"/>
        <v>10.548023234968628</v>
      </c>
      <c r="J41" s="51">
        <f t="shared" si="2"/>
        <v>9.7284665772556611</v>
      </c>
    </row>
    <row r="42" spans="1:10" x14ac:dyDescent="0.2">
      <c r="A42" s="25" t="s">
        <v>105</v>
      </c>
      <c r="B42" t="s">
        <v>98</v>
      </c>
      <c r="C42">
        <v>5136</v>
      </c>
      <c r="D42">
        <v>469</v>
      </c>
      <c r="E42" s="48">
        <f t="shared" si="4"/>
        <v>19.164179104477611</v>
      </c>
      <c r="F42" s="48">
        <f t="shared" si="4"/>
        <v>1.75</v>
      </c>
      <c r="G42" s="16">
        <f t="shared" si="5"/>
        <v>6.5544641253270641E-2</v>
      </c>
      <c r="H42" s="16">
        <f t="shared" si="5"/>
        <v>6.6216848671402387E-2</v>
      </c>
      <c r="I42" s="51">
        <f t="shared" si="2"/>
        <v>10.575192224816055</v>
      </c>
      <c r="J42" s="51">
        <f t="shared" si="2"/>
        <v>10.467837030415803</v>
      </c>
    </row>
    <row r="43" spans="1:10" x14ac:dyDescent="0.2">
      <c r="A43" s="25" t="s">
        <v>106</v>
      </c>
      <c r="B43" t="s">
        <v>99</v>
      </c>
      <c r="C43">
        <v>5516</v>
      </c>
      <c r="D43">
        <v>496</v>
      </c>
      <c r="E43" s="48">
        <f t="shared" si="4"/>
        <v>20.582089552238806</v>
      </c>
      <c r="F43" s="48">
        <f t="shared" si="4"/>
        <v>1.8507462686567164</v>
      </c>
      <c r="G43" s="16">
        <f t="shared" si="5"/>
        <v>6.3888331181550823E-2</v>
      </c>
      <c r="H43" s="16">
        <f t="shared" si="5"/>
        <v>3.8304134208865352E-2</v>
      </c>
      <c r="I43" s="51">
        <f t="shared" si="2"/>
        <v>10.84935492508383</v>
      </c>
      <c r="J43" s="51">
        <f t="shared" si="2"/>
        <v>18.095884292289234</v>
      </c>
    </row>
    <row r="44" spans="1:10" x14ac:dyDescent="0.2">
      <c r="A44" s="25" t="s">
        <v>111</v>
      </c>
      <c r="B44" t="s">
        <v>100</v>
      </c>
      <c r="C44">
        <v>5923</v>
      </c>
      <c r="D44">
        <v>520</v>
      </c>
      <c r="E44" s="48">
        <f t="shared" si="4"/>
        <v>22.100746268656717</v>
      </c>
      <c r="F44" s="48">
        <f t="shared" si="4"/>
        <v>1.9402985074626866</v>
      </c>
      <c r="G44" s="16">
        <f t="shared" si="5"/>
        <v>6.1750002919042056E-2</v>
      </c>
      <c r="H44" s="16">
        <f t="shared" si="5"/>
        <v>5.3966919821289608E-2</v>
      </c>
      <c r="I44" s="51">
        <f t="shared" si="2"/>
        <v>11.225055024996561</v>
      </c>
      <c r="J44" s="51">
        <f t="shared" si="2"/>
        <v>12.843927036326855</v>
      </c>
    </row>
    <row r="45" spans="1:10" x14ac:dyDescent="0.2">
      <c r="A45" s="31" t="s">
        <v>113</v>
      </c>
      <c r="B45" s="22" t="s">
        <v>101</v>
      </c>
      <c r="C45" s="22">
        <v>6248</v>
      </c>
      <c r="D45" s="22">
        <v>535</v>
      </c>
      <c r="E45" s="48">
        <f t="shared" si="4"/>
        <v>23.313432835820894</v>
      </c>
      <c r="F45" s="48">
        <f t="shared" si="4"/>
        <v>1.9962686567164178</v>
      </c>
      <c r="G45" s="28">
        <f t="shared" si="5"/>
        <v>5.0842482530954351E-2</v>
      </c>
      <c r="H45" s="28">
        <f t="shared" si="5"/>
        <v>4.3386652543709402E-2</v>
      </c>
      <c r="I45" s="53">
        <f t="shared" ref="I45:J46" si="6">LN(2)/G45</f>
        <v>13.633228474591844</v>
      </c>
      <c r="J45" s="53">
        <f t="shared" si="6"/>
        <v>15.976046547072094</v>
      </c>
    </row>
    <row r="46" spans="1:10" x14ac:dyDescent="0.2">
      <c r="A46" s="25" t="s">
        <v>114</v>
      </c>
      <c r="B46" t="s">
        <v>103</v>
      </c>
      <c r="C46">
        <v>6575</v>
      </c>
      <c r="D46">
        <v>582</v>
      </c>
      <c r="E46" s="48">
        <f t="shared" si="4"/>
        <v>24.53358208955224</v>
      </c>
      <c r="F46" s="48">
        <f t="shared" si="4"/>
        <v>2.1716417910447761</v>
      </c>
      <c r="G46" s="16">
        <f t="shared" si="5"/>
        <v>4.6542293408492925E-2</v>
      </c>
      <c r="H46" s="16">
        <f t="shared" si="5"/>
        <v>4.2354537989511686E-2</v>
      </c>
      <c r="I46" s="51">
        <f t="shared" si="6"/>
        <v>14.892845405711387</v>
      </c>
      <c r="J46" s="51">
        <f t="shared" si="6"/>
        <v>16.365358081148006</v>
      </c>
    </row>
    <row r="47" spans="1:10" x14ac:dyDescent="0.2">
      <c r="A47" s="25" t="s">
        <v>125</v>
      </c>
      <c r="B47" t="s">
        <v>107</v>
      </c>
      <c r="C47">
        <v>6760</v>
      </c>
      <c r="D47">
        <v>590</v>
      </c>
      <c r="E47" s="48">
        <f t="shared" si="4"/>
        <v>25.223880597014926</v>
      </c>
      <c r="F47" s="48">
        <f t="shared" si="4"/>
        <v>2.2014925373134329</v>
      </c>
      <c r="G47" s="16">
        <f t="shared" si="5"/>
        <v>4.2912016632503561E-2</v>
      </c>
      <c r="H47" s="16">
        <f t="shared" si="5"/>
        <v>4.2839562999171278E-2</v>
      </c>
      <c r="I47" s="51">
        <f>LN(2)/G47</f>
        <v>16.152752421216285</v>
      </c>
      <c r="J47" s="51">
        <f>LN(2)/H47</f>
        <v>16.180071224661045</v>
      </c>
    </row>
    <row r="48" spans="1:10" x14ac:dyDescent="0.2">
      <c r="A48" s="25" t="s">
        <v>126</v>
      </c>
      <c r="B48" t="s">
        <v>108</v>
      </c>
      <c r="C48">
        <v>7135</v>
      </c>
      <c r="D48">
        <v>616</v>
      </c>
      <c r="E48" s="48">
        <f t="shared" si="4"/>
        <v>26.623134328358208</v>
      </c>
      <c r="F48" s="48">
        <f t="shared" si="4"/>
        <v>2.2985074626865671</v>
      </c>
      <c r="G48" s="16">
        <f t="shared" si="5"/>
        <v>4.1909720000367398E-2</v>
      </c>
      <c r="H48" s="16">
        <f t="shared" si="5"/>
        <v>2.6468961692365695E-2</v>
      </c>
      <c r="I48" s="51">
        <f>LN(2)/G48</f>
        <v>16.539055392254323</v>
      </c>
      <c r="J48" s="51">
        <f>LN(2)/H48</f>
        <v>26.187169282120578</v>
      </c>
    </row>
    <row r="49" spans="1:10" x14ac:dyDescent="0.2">
      <c r="A49" s="25" t="s">
        <v>127</v>
      </c>
      <c r="B49" t="s">
        <v>109</v>
      </c>
      <c r="C49">
        <v>7418</v>
      </c>
      <c r="D49">
        <v>635</v>
      </c>
      <c r="E49" s="48">
        <f t="shared" si="4"/>
        <v>27.67910447761194</v>
      </c>
      <c r="F49" s="48">
        <f t="shared" si="4"/>
        <v>2.3694029850746268</v>
      </c>
      <c r="G49" s="16">
        <f t="shared" si="5"/>
        <v>5.0433132663724171E-2</v>
      </c>
      <c r="H49" s="16">
        <f t="shared" si="5"/>
        <v>3.8779683528473337E-2</v>
      </c>
      <c r="I49" s="51">
        <f t="shared" ref="I49:J64" si="7">LN(2)/G49</f>
        <v>13.74388509993384</v>
      </c>
      <c r="J49" s="51">
        <f t="shared" si="7"/>
        <v>17.87397723478103</v>
      </c>
    </row>
    <row r="50" spans="1:10" ht="15" x14ac:dyDescent="0.2">
      <c r="A50" s="31" t="s">
        <v>128</v>
      </c>
      <c r="B50" s="22" t="s">
        <v>110</v>
      </c>
      <c r="C50" s="56">
        <v>7775</v>
      </c>
      <c r="D50" s="56">
        <v>647</v>
      </c>
      <c r="E50" s="66">
        <f>C50/268</f>
        <v>29.011194029850746</v>
      </c>
      <c r="F50" s="66">
        <f>D50/268</f>
        <v>2.4141791044776117</v>
      </c>
      <c r="G50" s="28">
        <f t="shared" si="5"/>
        <v>4.6890893684634442E-2</v>
      </c>
      <c r="H50" s="28">
        <f t="shared" si="5"/>
        <v>3.9001062119145294E-2</v>
      </c>
      <c r="I50" s="53">
        <f t="shared" si="7"/>
        <v>14.782127745777661</v>
      </c>
      <c r="J50" s="53">
        <f t="shared" si="7"/>
        <v>17.772520616039458</v>
      </c>
    </row>
    <row r="51" spans="1:10" ht="15" x14ac:dyDescent="0.2">
      <c r="A51" s="25" t="s">
        <v>129</v>
      </c>
      <c r="B51" t="s">
        <v>112</v>
      </c>
      <c r="C51" s="14">
        <v>8271</v>
      </c>
      <c r="D51" s="14">
        <v>689</v>
      </c>
      <c r="E51" s="48">
        <f t="shared" si="4"/>
        <v>30.861940298507463</v>
      </c>
      <c r="F51" s="48">
        <f t="shared" si="4"/>
        <v>2.5708955223880596</v>
      </c>
      <c r="G51" s="16">
        <f t="shared" si="5"/>
        <v>4.5029319450627853E-2</v>
      </c>
      <c r="H51" s="16">
        <f t="shared" si="5"/>
        <v>3.9267761456266891E-2</v>
      </c>
      <c r="I51" s="51">
        <f t="shared" si="7"/>
        <v>15.393241315137855</v>
      </c>
      <c r="J51" s="51">
        <f t="shared" si="7"/>
        <v>17.651812959389446</v>
      </c>
    </row>
    <row r="52" spans="1:10" ht="15" x14ac:dyDescent="0.2">
      <c r="A52" s="25" t="s">
        <v>130</v>
      </c>
      <c r="B52" t="s">
        <v>34</v>
      </c>
      <c r="C52" s="14">
        <v>8607</v>
      </c>
      <c r="D52" s="14">
        <v>720</v>
      </c>
      <c r="E52" s="48">
        <f t="shared" si="4"/>
        <v>32.115671641791046</v>
      </c>
      <c r="F52" s="48">
        <f t="shared" si="4"/>
        <v>2.6865671641791047</v>
      </c>
      <c r="G52" s="16">
        <f t="shared" si="5"/>
        <v>3.9230324595734264E-2</v>
      </c>
      <c r="H52" s="16">
        <f t="shared" si="5"/>
        <v>4.1882384831408798E-2</v>
      </c>
      <c r="I52" s="51">
        <f t="shared" si="7"/>
        <v>17.668657797323327</v>
      </c>
      <c r="J52" s="51">
        <f t="shared" si="7"/>
        <v>16.549849855735399</v>
      </c>
    </row>
    <row r="53" spans="1:10" ht="15" x14ac:dyDescent="0.2">
      <c r="A53" s="25" t="s">
        <v>131</v>
      </c>
      <c r="B53" t="s">
        <v>35</v>
      </c>
      <c r="C53" s="14">
        <v>8882</v>
      </c>
      <c r="D53" s="14">
        <v>743</v>
      </c>
      <c r="E53" s="48">
        <f t="shared" si="4"/>
        <v>33.14179104477612</v>
      </c>
      <c r="F53" s="48">
        <f t="shared" si="4"/>
        <v>2.7723880597014925</v>
      </c>
      <c r="G53" s="16">
        <f t="shared" si="5"/>
        <v>3.4923400697619761E-2</v>
      </c>
      <c r="H53" s="16">
        <f t="shared" si="5"/>
        <v>2.8759444393440844E-2</v>
      </c>
      <c r="I53" s="51">
        <f t="shared" si="7"/>
        <v>19.847642747093282</v>
      </c>
      <c r="J53" s="51">
        <f t="shared" si="7"/>
        <v>24.101549775350705</v>
      </c>
    </row>
    <row r="54" spans="1:10" ht="15" x14ac:dyDescent="0.2">
      <c r="A54" s="25" t="s">
        <v>145</v>
      </c>
      <c r="B54" t="s">
        <v>36</v>
      </c>
      <c r="C54" s="14">
        <v>9096</v>
      </c>
      <c r="D54" s="14">
        <v>765</v>
      </c>
      <c r="E54" s="48">
        <f t="shared" si="4"/>
        <v>33.940298507462686</v>
      </c>
      <c r="F54" s="48">
        <f t="shared" si="4"/>
        <v>2.8544776119402986</v>
      </c>
      <c r="G54" s="16">
        <f t="shared" si="5"/>
        <v>3.1710747323717169E-2</v>
      </c>
      <c r="H54" s="16">
        <f t="shared" si="5"/>
        <v>2.1289452085076693E-2</v>
      </c>
      <c r="I54" s="51">
        <f t="shared" si="7"/>
        <v>21.858430944058046</v>
      </c>
      <c r="J54" s="51">
        <f t="shared" si="7"/>
        <v>32.558244232401918</v>
      </c>
    </row>
    <row r="55" spans="1:10" ht="15" x14ac:dyDescent="0.2">
      <c r="A55" s="25" t="s">
        <v>136</v>
      </c>
      <c r="B55" t="s">
        <v>37</v>
      </c>
      <c r="C55" s="14">
        <v>9511</v>
      </c>
      <c r="D55" s="14">
        <v>773</v>
      </c>
      <c r="E55" s="48">
        <f t="shared" si="4"/>
        <v>35.488805970149251</v>
      </c>
      <c r="F55" s="48">
        <f t="shared" si="4"/>
        <v>2.8843283582089554</v>
      </c>
      <c r="G55" s="16">
        <f t="shared" si="5"/>
        <v>3.2572314749958475E-2</v>
      </c>
      <c r="H55" s="16">
        <f t="shared" si="5"/>
        <v>1.5966336774166697E-2</v>
      </c>
      <c r="I55" s="51">
        <f t="shared" si="7"/>
        <v>21.280255513950813</v>
      </c>
      <c r="J55" s="51">
        <f t="shared" si="7"/>
        <v>43.413037715792605</v>
      </c>
    </row>
    <row r="56" spans="1:10" ht="15" x14ac:dyDescent="0.2">
      <c r="A56" s="31" t="s">
        <v>137</v>
      </c>
      <c r="B56" s="22" t="s">
        <v>38</v>
      </c>
      <c r="C56" s="14">
        <v>9771</v>
      </c>
      <c r="D56" s="14">
        <v>784</v>
      </c>
      <c r="E56" s="48">
        <f t="shared" si="4"/>
        <v>36.458955223880594</v>
      </c>
      <c r="F56" s="48">
        <f t="shared" si="4"/>
        <v>2.9253731343283582</v>
      </c>
      <c r="G56" s="16">
        <f t="shared" ref="G56:H69" si="8">LN(C58/C54)/4</f>
        <v>3.7096471427930051E-2</v>
      </c>
      <c r="H56" s="16">
        <f t="shared" si="8"/>
        <v>1.1183973460347879E-2</v>
      </c>
      <c r="I56" s="51">
        <f t="shared" si="7"/>
        <v>18.684989538872223</v>
      </c>
      <c r="J56" s="51">
        <f t="shared" si="7"/>
        <v>61.976826305736317</v>
      </c>
    </row>
    <row r="57" spans="1:10" ht="15" x14ac:dyDescent="0.2">
      <c r="A57" s="31" t="s">
        <v>138</v>
      </c>
      <c r="B57" s="22" t="s">
        <v>39</v>
      </c>
      <c r="C57" s="14">
        <v>10118</v>
      </c>
      <c r="D57" s="14">
        <v>792</v>
      </c>
      <c r="E57" s="48">
        <f t="shared" si="4"/>
        <v>37.753731343283583</v>
      </c>
      <c r="F57" s="48">
        <f t="shared" si="4"/>
        <v>2.955223880597015</v>
      </c>
      <c r="G57" s="16">
        <f t="shared" si="8"/>
        <v>3.2767671747449115E-2</v>
      </c>
      <c r="H57" s="16">
        <f t="shared" si="8"/>
        <v>1.8087686567006531E-2</v>
      </c>
      <c r="I57" s="51">
        <f t="shared" si="7"/>
        <v>21.153385138323266</v>
      </c>
      <c r="J57" s="51">
        <f t="shared" si="7"/>
        <v>38.321494459346965</v>
      </c>
    </row>
    <row r="58" spans="1:10" ht="15" x14ac:dyDescent="0.2">
      <c r="A58" s="31" t="s">
        <v>139</v>
      </c>
      <c r="B58" s="22" t="s">
        <v>40</v>
      </c>
      <c r="C58" s="14">
        <v>10551</v>
      </c>
      <c r="D58" s="14">
        <v>800</v>
      </c>
      <c r="E58" s="48">
        <f t="shared" si="4"/>
        <v>39.369402985074629</v>
      </c>
      <c r="F58" s="48">
        <f t="shared" si="4"/>
        <v>2.9850746268656718</v>
      </c>
      <c r="G58" s="16">
        <f t="shared" si="8"/>
        <v>3.394510560024349E-2</v>
      </c>
      <c r="H58" s="16">
        <f t="shared" si="8"/>
        <v>1.8731901751691517E-2</v>
      </c>
      <c r="I58" s="51">
        <f t="shared" si="7"/>
        <v>20.41965014700008</v>
      </c>
      <c r="J58" s="51">
        <f t="shared" si="7"/>
        <v>37.003566949487826</v>
      </c>
    </row>
    <row r="59" spans="1:10" ht="15" x14ac:dyDescent="0.2">
      <c r="A59" s="31" t="s">
        <v>140</v>
      </c>
      <c r="B59" s="22" t="s">
        <v>41</v>
      </c>
      <c r="C59" s="14">
        <v>10843</v>
      </c>
      <c r="D59" s="14">
        <v>831</v>
      </c>
      <c r="E59" s="48">
        <f t="shared" si="4"/>
        <v>40.458955223880594</v>
      </c>
      <c r="F59" s="48">
        <f t="shared" si="4"/>
        <v>3.1007462686567164</v>
      </c>
      <c r="G59" s="16">
        <f t="shared" si="8"/>
        <v>3.3891941036295246E-2</v>
      </c>
      <c r="H59" s="16">
        <f t="shared" si="8"/>
        <v>2.1752844247407425E-2</v>
      </c>
      <c r="I59" s="51">
        <f t="shared" si="7"/>
        <v>20.451681413514986</v>
      </c>
      <c r="J59" s="51">
        <f t="shared" si="7"/>
        <v>31.864668945191241</v>
      </c>
    </row>
    <row r="60" spans="1:10" ht="15" x14ac:dyDescent="0.2">
      <c r="A60" s="31" t="s">
        <v>141</v>
      </c>
      <c r="B60" s="22" t="s">
        <v>42</v>
      </c>
      <c r="C60" s="14">
        <v>11192</v>
      </c>
      <c r="D60" s="14">
        <v>845</v>
      </c>
      <c r="E60" s="48">
        <f t="shared" si="4"/>
        <v>41.761194029850749</v>
      </c>
      <c r="F60" s="48">
        <f t="shared" si="4"/>
        <v>3.1529850746268657</v>
      </c>
      <c r="G60" s="16">
        <f t="shared" si="8"/>
        <v>3.3646309889758752E-2</v>
      </c>
      <c r="H60" s="16">
        <f t="shared" si="8"/>
        <v>2.1544424060263103E-2</v>
      </c>
      <c r="I60" s="51">
        <f t="shared" si="7"/>
        <v>20.600986641061791</v>
      </c>
      <c r="J60" s="51">
        <f t="shared" si="7"/>
        <v>32.172926907728183</v>
      </c>
    </row>
    <row r="61" spans="1:10" ht="15" x14ac:dyDescent="0.2">
      <c r="A61" s="31" t="s">
        <v>142</v>
      </c>
      <c r="B61" s="22" t="s">
        <v>43</v>
      </c>
      <c r="C61" s="14">
        <v>11587</v>
      </c>
      <c r="D61" s="14">
        <v>864</v>
      </c>
      <c r="E61" s="48">
        <f t="shared" si="4"/>
        <v>43.235074626865675</v>
      </c>
      <c r="F61" s="48">
        <f t="shared" si="4"/>
        <v>3.2238805970149254</v>
      </c>
      <c r="G61" s="16">
        <f t="shared" si="8"/>
        <v>3.430914804791315E-2</v>
      </c>
      <c r="H61" s="16">
        <f t="shared" si="8"/>
        <v>1.854848085485181E-2</v>
      </c>
      <c r="I61" s="51">
        <f t="shared" si="7"/>
        <v>20.202984335022155</v>
      </c>
      <c r="J61" s="51">
        <f t="shared" si="7"/>
        <v>37.369485187712051</v>
      </c>
    </row>
    <row r="62" spans="1:10" ht="15" x14ac:dyDescent="0.2">
      <c r="A62" s="31" t="s">
        <v>143</v>
      </c>
      <c r="B62" s="22" t="s">
        <v>44</v>
      </c>
      <c r="C62" s="14">
        <v>12071</v>
      </c>
      <c r="D62" s="14">
        <v>872</v>
      </c>
      <c r="E62" s="48">
        <f t="shared" si="4"/>
        <v>45.041044776119406</v>
      </c>
      <c r="F62" s="48">
        <f t="shared" si="4"/>
        <v>3.2537313432835822</v>
      </c>
      <c r="G62" s="16">
        <f t="shared" si="8"/>
        <v>3.3092293387382836E-2</v>
      </c>
      <c r="H62" s="16">
        <f t="shared" si="8"/>
        <v>2.3961989697531959E-2</v>
      </c>
      <c r="I62" s="51">
        <f t="shared" si="7"/>
        <v>20.945879224684468</v>
      </c>
      <c r="J62" s="51">
        <f t="shared" si="7"/>
        <v>28.926945938522717</v>
      </c>
    </row>
    <row r="63" spans="1:10" ht="15" x14ac:dyDescent="0.2">
      <c r="A63" s="31" t="s">
        <v>144</v>
      </c>
      <c r="B63" s="22" t="s">
        <v>45</v>
      </c>
      <c r="C63" s="56">
        <v>12438</v>
      </c>
      <c r="D63" s="56">
        <v>895</v>
      </c>
      <c r="E63" s="66">
        <f t="shared" si="4"/>
        <v>46.410447761194028</v>
      </c>
      <c r="F63" s="66">
        <f t="shared" si="4"/>
        <v>3.33955223880597</v>
      </c>
      <c r="G63" s="28">
        <f t="shared" si="8"/>
        <v>3.091101535665083E-2</v>
      </c>
      <c r="H63" s="28">
        <f t="shared" si="8"/>
        <v>2.1873378457350455E-2</v>
      </c>
      <c r="I63" s="53">
        <f t="shared" si="7"/>
        <v>22.423953809424361</v>
      </c>
      <c r="J63" s="53">
        <f t="shared" si="7"/>
        <v>31.689077291442199</v>
      </c>
    </row>
    <row r="64" spans="1:10" ht="15" x14ac:dyDescent="0.2">
      <c r="A64" s="31" t="s">
        <v>151</v>
      </c>
      <c r="B64" s="22" t="s">
        <v>46</v>
      </c>
      <c r="C64" s="14">
        <v>12776</v>
      </c>
      <c r="D64" s="14">
        <v>930</v>
      </c>
      <c r="E64" s="48">
        <f t="shared" si="4"/>
        <v>47.671641791044777</v>
      </c>
      <c r="F64" s="48">
        <f t="shared" si="4"/>
        <v>3.4701492537313432</v>
      </c>
      <c r="G64" s="16">
        <f t="shared" si="8"/>
        <v>3.0641818110327942E-2</v>
      </c>
      <c r="H64" s="16">
        <f t="shared" si="8"/>
        <v>2.3775412743614669E-2</v>
      </c>
      <c r="I64" s="51">
        <f t="shared" si="7"/>
        <v>22.6209547378756</v>
      </c>
      <c r="J64" s="51">
        <f t="shared" si="7"/>
        <v>29.153949419704727</v>
      </c>
    </row>
    <row r="65" spans="1:10" ht="15" x14ac:dyDescent="0.2">
      <c r="A65" s="31" t="s">
        <v>152</v>
      </c>
      <c r="B65" s="22" t="s">
        <v>47</v>
      </c>
      <c r="C65" s="14">
        <v>13112</v>
      </c>
      <c r="D65" s="14">
        <v>943</v>
      </c>
      <c r="E65" s="48">
        <f t="shared" si="4"/>
        <v>48.92537313432836</v>
      </c>
      <c r="F65" s="48">
        <f t="shared" si="4"/>
        <v>3.5186567164179103</v>
      </c>
      <c r="G65" s="16">
        <f t="shared" si="8"/>
        <v>3.0146033237032445E-2</v>
      </c>
      <c r="H65" s="16">
        <f t="shared" si="8"/>
        <v>2.0890090977787427E-2</v>
      </c>
      <c r="I65" s="51">
        <f t="shared" ref="I65:J69" si="9">LN(2)/G65</f>
        <v>22.992981368721473</v>
      </c>
      <c r="J65" s="51">
        <f t="shared" si="9"/>
        <v>33.180668351180152</v>
      </c>
    </row>
    <row r="66" spans="1:10" ht="15" x14ac:dyDescent="0.2">
      <c r="A66" s="25" t="s">
        <v>153</v>
      </c>
      <c r="B66" s="22" t="s">
        <v>48</v>
      </c>
      <c r="C66" s="14">
        <v>13645</v>
      </c>
      <c r="D66" s="14">
        <v>959</v>
      </c>
      <c r="E66" s="48">
        <f t="shared" si="4"/>
        <v>50.914179104477611</v>
      </c>
      <c r="F66" s="48">
        <f t="shared" si="4"/>
        <v>3.5783582089552239</v>
      </c>
      <c r="G66" s="16">
        <f t="shared" si="8"/>
        <v>2.7560143438188016E-2</v>
      </c>
      <c r="H66" s="16">
        <f t="shared" si="8"/>
        <v>1.588248704567161E-2</v>
      </c>
      <c r="I66" s="51">
        <f t="shared" si="9"/>
        <v>25.150347352673915</v>
      </c>
      <c r="J66" s="51">
        <f t="shared" si="9"/>
        <v>43.642231759215939</v>
      </c>
    </row>
    <row r="67" spans="1:10" ht="15" x14ac:dyDescent="0.2">
      <c r="A67" s="25" t="s">
        <v>154</v>
      </c>
      <c r="B67" s="22" t="s">
        <v>132</v>
      </c>
      <c r="C67" s="14">
        <v>14032</v>
      </c>
      <c r="D67" s="14">
        <v>973</v>
      </c>
      <c r="E67" s="48">
        <f t="shared" si="4"/>
        <v>52.35820895522388</v>
      </c>
      <c r="F67" s="48">
        <f t="shared" si="4"/>
        <v>3.6305970149253732</v>
      </c>
      <c r="G67" s="16">
        <f t="shared" si="8"/>
        <v>2.9411860608959194E-2</v>
      </c>
      <c r="H67" s="16">
        <f t="shared" si="8"/>
        <v>1.6416152521276199E-2</v>
      </c>
      <c r="I67" s="51">
        <f t="shared" si="9"/>
        <v>23.566927294249606</v>
      </c>
      <c r="J67" s="51">
        <f t="shared" si="9"/>
        <v>42.223485659114701</v>
      </c>
    </row>
    <row r="68" spans="1:10" ht="15" x14ac:dyDescent="0.2">
      <c r="A68" s="25" t="s">
        <v>155</v>
      </c>
      <c r="B68" s="22" t="s">
        <v>133</v>
      </c>
      <c r="C68" s="14">
        <v>14265</v>
      </c>
      <c r="D68" s="14">
        <v>991</v>
      </c>
      <c r="E68" s="48">
        <f t="shared" si="4"/>
        <v>53.227611940298509</v>
      </c>
      <c r="F68" s="48">
        <f t="shared" si="4"/>
        <v>3.6977611940298507</v>
      </c>
      <c r="G68" s="16">
        <f t="shared" si="8"/>
        <v>3.0864712091840104E-2</v>
      </c>
      <c r="H68" s="16">
        <f t="shared" si="8"/>
        <v>1.7369842782918053E-2</v>
      </c>
      <c r="I68" s="51">
        <f t="shared" si="9"/>
        <v>22.457594242170071</v>
      </c>
      <c r="J68" s="51">
        <f t="shared" si="9"/>
        <v>39.905207503754951</v>
      </c>
    </row>
    <row r="69" spans="1:10" ht="15" x14ac:dyDescent="0.2">
      <c r="A69" s="25" t="s">
        <v>202</v>
      </c>
      <c r="B69" s="22" t="s">
        <v>134</v>
      </c>
      <c r="C69" s="14">
        <v>14749</v>
      </c>
      <c r="D69" s="14">
        <v>1007</v>
      </c>
      <c r="E69" s="48">
        <f t="shared" si="4"/>
        <v>55.03358208955224</v>
      </c>
      <c r="F69" s="48">
        <f t="shared" si="4"/>
        <v>3.7574626865671643</v>
      </c>
      <c r="G69" s="16">
        <f t="shared" si="8"/>
        <v>3.2905804078756783E-2</v>
      </c>
      <c r="H69" s="16">
        <f t="shared" si="8"/>
        <v>1.7368093203691846E-2</v>
      </c>
      <c r="I69" s="51">
        <f t="shared" si="9"/>
        <v>21.064587235156637</v>
      </c>
      <c r="J69" s="51">
        <f t="shared" si="9"/>
        <v>39.90922736484432</v>
      </c>
    </row>
    <row r="70" spans="1:10" ht="15" x14ac:dyDescent="0.2">
      <c r="A70" s="58" t="s">
        <v>203</v>
      </c>
      <c r="B70" s="59" t="s">
        <v>135</v>
      </c>
      <c r="C70" s="60">
        <v>15438</v>
      </c>
      <c r="D70" s="60">
        <v>1028</v>
      </c>
      <c r="E70" s="61">
        <f>C70/268</f>
        <v>57.604477611940297</v>
      </c>
      <c r="F70" s="61">
        <f>D70/268</f>
        <v>3.8358208955223883</v>
      </c>
      <c r="G70" s="67">
        <f>LN(C72/C68)/4</f>
        <v>3.6327235652285204E-2</v>
      </c>
      <c r="H70" s="67">
        <f>LN(D72/D68)/4</f>
        <v>2.0572801597935408E-2</v>
      </c>
      <c r="I70" s="63">
        <f>LN(2)/G70</f>
        <v>19.080647566871555</v>
      </c>
      <c r="J70" s="63">
        <f>LN(2)/H70</f>
        <v>33.692405833025013</v>
      </c>
    </row>
    <row r="71" spans="1:10" ht="15" x14ac:dyDescent="0.2">
      <c r="A71" s="25" t="s">
        <v>204</v>
      </c>
      <c r="B71" t="s">
        <v>146</v>
      </c>
      <c r="C71" s="14">
        <v>16006</v>
      </c>
      <c r="D71" s="14">
        <v>1043</v>
      </c>
      <c r="E71" s="48">
        <f t="shared" ref="E71:F72" si="10">C71/268</f>
        <v>59.723880597014926</v>
      </c>
      <c r="F71" s="48">
        <f t="shared" si="10"/>
        <v>3.8917910447761193</v>
      </c>
      <c r="G71" s="16"/>
      <c r="H71" s="16"/>
      <c r="I71" s="51"/>
      <c r="J71" s="51"/>
    </row>
    <row r="72" spans="1:10" ht="15" x14ac:dyDescent="0.2">
      <c r="A72" s="25" t="s">
        <v>205</v>
      </c>
      <c r="B72" t="s">
        <v>147</v>
      </c>
      <c r="C72" s="14">
        <v>16496</v>
      </c>
      <c r="D72" s="14">
        <v>1076</v>
      </c>
      <c r="E72" s="48">
        <f t="shared" si="10"/>
        <v>61.552238805970148</v>
      </c>
      <c r="F72" s="48">
        <f t="shared" si="10"/>
        <v>4.0149253731343286</v>
      </c>
      <c r="G72" s="16"/>
      <c r="H72" s="16"/>
      <c r="I72" s="51"/>
      <c r="J72" s="51"/>
    </row>
    <row r="73" spans="1:10" x14ac:dyDescent="0.2">
      <c r="A73" s="25"/>
      <c r="B73" s="2"/>
      <c r="F73" s="48"/>
      <c r="G73" s="83"/>
      <c r="H73" s="83"/>
      <c r="I73" s="51"/>
      <c r="J73" s="51"/>
    </row>
    <row r="74" spans="1:10" x14ac:dyDescent="0.2">
      <c r="A74" s="31"/>
      <c r="F74" s="48"/>
      <c r="G74" s="83"/>
      <c r="H74" s="83"/>
      <c r="I74" s="51"/>
      <c r="J74" s="51"/>
    </row>
    <row r="75" spans="1:10" x14ac:dyDescent="0.2">
      <c r="A75" s="25"/>
      <c r="F75" s="48"/>
      <c r="G75" s="83"/>
      <c r="H75" s="83"/>
      <c r="I75" s="51"/>
      <c r="J75" s="51"/>
    </row>
    <row r="76" spans="1:10" x14ac:dyDescent="0.2">
      <c r="A76" s="31" t="s">
        <v>192</v>
      </c>
      <c r="B76" t="s">
        <v>160</v>
      </c>
      <c r="C76">
        <v>88214</v>
      </c>
      <c r="D76">
        <v>4239</v>
      </c>
      <c r="E76" s="48">
        <f t="shared" ref="E76:E80" si="11">C76/268</f>
        <v>329.15671641791045</v>
      </c>
      <c r="F76" s="48">
        <f t="shared" ref="F76:F80" si="12">D76/268</f>
        <v>15.817164179104477</v>
      </c>
      <c r="G76" s="83"/>
      <c r="H76" s="83"/>
      <c r="I76" s="51"/>
      <c r="J76" s="51"/>
    </row>
    <row r="77" spans="1:10" x14ac:dyDescent="0.2">
      <c r="A77" s="31" t="s">
        <v>193</v>
      </c>
      <c r="B77" s="22" t="s">
        <v>161</v>
      </c>
      <c r="C77">
        <v>89869</v>
      </c>
      <c r="D77">
        <v>4320</v>
      </c>
      <c r="E77" s="48">
        <f t="shared" si="11"/>
        <v>335.33208955223881</v>
      </c>
      <c r="F77" s="48">
        <f t="shared" si="12"/>
        <v>16.119402985074625</v>
      </c>
      <c r="G77" s="83"/>
      <c r="H77" s="83"/>
      <c r="I77" s="51"/>
      <c r="J77" s="51"/>
    </row>
    <row r="78" spans="1:10" x14ac:dyDescent="0.2">
      <c r="A78" s="58" t="s">
        <v>194</v>
      </c>
      <c r="B78" s="59" t="s">
        <v>162</v>
      </c>
      <c r="C78" s="59">
        <v>91751</v>
      </c>
      <c r="D78" s="59">
        <v>4459</v>
      </c>
      <c r="E78" s="61">
        <f>C78/268</f>
        <v>342.3544776119403</v>
      </c>
      <c r="F78" s="61">
        <f>D78/268</f>
        <v>16.638059701492537</v>
      </c>
      <c r="G78" s="67">
        <f>LN(C80/C76)/4</f>
        <v>1.9625389831664179E-2</v>
      </c>
      <c r="H78" s="67">
        <f>LN(D80/D76)/4</f>
        <v>2.3940110482201779E-2</v>
      </c>
      <c r="I78" s="63">
        <f>LN(2)/G78</f>
        <v>35.318899981370116</v>
      </c>
      <c r="J78" s="63">
        <f>LN(2)/H78</f>
        <v>28.953382695341528</v>
      </c>
    </row>
    <row r="79" spans="1:10" x14ac:dyDescent="0.2">
      <c r="A79" s="25" t="s">
        <v>195</v>
      </c>
      <c r="B79" t="s">
        <v>163</v>
      </c>
      <c r="C79">
        <v>93657</v>
      </c>
      <c r="D79">
        <v>4576</v>
      </c>
      <c r="E79" s="48">
        <f t="shared" si="11"/>
        <v>349.46641791044777</v>
      </c>
      <c r="F79" s="48">
        <f t="shared" si="12"/>
        <v>17.074626865671643</v>
      </c>
      <c r="G79" s="83"/>
      <c r="H79" s="83"/>
      <c r="I79" s="51"/>
      <c r="J79" s="51"/>
    </row>
    <row r="80" spans="1:10" x14ac:dyDescent="0.2">
      <c r="A80" s="25" t="s">
        <v>196</v>
      </c>
      <c r="B80" t="s">
        <v>164</v>
      </c>
      <c r="C80">
        <v>95418</v>
      </c>
      <c r="D80">
        <v>4665</v>
      </c>
      <c r="E80" s="48">
        <f t="shared" si="11"/>
        <v>356.03731343283584</v>
      </c>
      <c r="F80" s="48">
        <f t="shared" si="12"/>
        <v>17.406716417910449</v>
      </c>
      <c r="G80" s="83"/>
      <c r="H80" s="83"/>
      <c r="I80" s="51"/>
      <c r="J80" s="51"/>
    </row>
    <row r="81" spans="7:10" x14ac:dyDescent="0.2">
      <c r="G81" s="83"/>
      <c r="H81" s="83"/>
      <c r="I81" s="51"/>
      <c r="J81" s="51"/>
    </row>
    <row r="82" spans="7:10" x14ac:dyDescent="0.2">
      <c r="G82" s="83"/>
      <c r="H82" s="83"/>
      <c r="I82" s="51"/>
      <c r="J82" s="51"/>
    </row>
    <row r="83" spans="7:10" x14ac:dyDescent="0.2">
      <c r="G83" s="83"/>
      <c r="H83" s="83"/>
      <c r="I83" s="51"/>
      <c r="J83" s="51"/>
    </row>
    <row r="84" spans="7:10" x14ac:dyDescent="0.2">
      <c r="I84" s="51"/>
      <c r="J84" s="51"/>
    </row>
  </sheetData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1945-A0FB-4EE0-B769-9FC698DA0ABB}">
  <dimension ref="A1:O80"/>
  <sheetViews>
    <sheetView zoomScaleNormal="100" workbookViewId="0">
      <pane xSplit="2" ySplit="5" topLeftCell="D27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256</v>
      </c>
      <c r="E1" t="s">
        <v>328</v>
      </c>
    </row>
    <row r="2" spans="1:10" x14ac:dyDescent="0.2">
      <c r="A2" s="1"/>
      <c r="B2" s="3"/>
      <c r="C2" s="3"/>
    </row>
    <row r="3" spans="1:10" x14ac:dyDescent="0.2">
      <c r="A3" s="1"/>
      <c r="E3" t="s">
        <v>257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201</v>
      </c>
      <c r="D5" t="s">
        <v>150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115</v>
      </c>
      <c r="B6" t="s">
        <v>30</v>
      </c>
      <c r="C6">
        <v>29</v>
      </c>
      <c r="D6">
        <v>6</v>
      </c>
      <c r="E6" s="48">
        <f>C6/83</f>
        <v>0.3493975903614458</v>
      </c>
      <c r="F6" s="51">
        <f t="shared" ref="F6:F69" si="0">D6/83</f>
        <v>7.2289156626506021E-2</v>
      </c>
    </row>
    <row r="7" spans="1:10" x14ac:dyDescent="0.2">
      <c r="A7" s="23" t="s">
        <v>116</v>
      </c>
      <c r="B7" t="s">
        <v>29</v>
      </c>
      <c r="C7">
        <v>43</v>
      </c>
      <c r="D7">
        <v>8</v>
      </c>
      <c r="E7" s="48">
        <f t="shared" ref="E7:E69" si="1">C7/83</f>
        <v>0.51807228915662651</v>
      </c>
      <c r="F7" s="51">
        <f t="shared" si="0"/>
        <v>9.6385542168674704E-2</v>
      </c>
    </row>
    <row r="8" spans="1:10" x14ac:dyDescent="0.2">
      <c r="A8" s="52" t="s">
        <v>119</v>
      </c>
      <c r="B8" t="s">
        <v>28</v>
      </c>
      <c r="C8">
        <v>61</v>
      </c>
      <c r="D8">
        <v>12</v>
      </c>
      <c r="E8" s="48">
        <f t="shared" si="1"/>
        <v>0.73493975903614461</v>
      </c>
      <c r="F8" s="51">
        <f t="shared" si="0"/>
        <v>0.14457831325301204</v>
      </c>
      <c r="G8" s="39">
        <f t="shared" ref="G8:H23" si="2">LN(C10/C6)/4</f>
        <v>0.39536601509792357</v>
      </c>
      <c r="H8" s="39">
        <f t="shared" si="2"/>
        <v>0.28816987748459633</v>
      </c>
      <c r="I8" s="51">
        <f>LN(2)/G8</f>
        <v>1.7531784576584504</v>
      </c>
      <c r="J8" s="51">
        <f>LN(2)/(H8)</f>
        <v>2.405342246768996</v>
      </c>
    </row>
    <row r="9" spans="1:10" x14ac:dyDescent="0.2">
      <c r="A9" s="52" t="s">
        <v>121</v>
      </c>
      <c r="B9" t="s">
        <v>27</v>
      </c>
      <c r="C9">
        <v>95</v>
      </c>
      <c r="D9">
        <v>16</v>
      </c>
      <c r="E9" s="48">
        <f t="shared" si="1"/>
        <v>1.1445783132530121</v>
      </c>
      <c r="F9" s="51">
        <f t="shared" si="0"/>
        <v>0.19277108433734941</v>
      </c>
      <c r="G9" s="39">
        <f t="shared" si="2"/>
        <v>0.43501452371279115</v>
      </c>
      <c r="H9" s="39">
        <f t="shared" si="2"/>
        <v>0.29466374908541154</v>
      </c>
      <c r="I9" s="51">
        <f t="shared" ref="I9:I70" si="3">LN(2)/G9</f>
        <v>1.5933885945784665</v>
      </c>
      <c r="J9" s="51">
        <f t="shared" ref="J9:J70" si="4">LN(2)/(H9)</f>
        <v>2.3523327274269796</v>
      </c>
    </row>
    <row r="10" spans="1:10" x14ac:dyDescent="0.2">
      <c r="A10" s="52" t="s">
        <v>117</v>
      </c>
      <c r="B10" t="s">
        <v>26</v>
      </c>
      <c r="C10">
        <v>141</v>
      </c>
      <c r="D10">
        <v>19</v>
      </c>
      <c r="E10" s="48">
        <f t="shared" si="1"/>
        <v>1.6987951807228916</v>
      </c>
      <c r="F10" s="51">
        <f t="shared" si="0"/>
        <v>0.2289156626506024</v>
      </c>
      <c r="G10" s="39">
        <f t="shared" si="2"/>
        <v>0.46253286886249056</v>
      </c>
      <c r="H10" s="39">
        <f t="shared" si="2"/>
        <v>0.2603634687070403</v>
      </c>
      <c r="I10" s="51">
        <f t="shared" si="3"/>
        <v>1.4985901050980563</v>
      </c>
      <c r="J10" s="51">
        <f t="shared" si="4"/>
        <v>2.6622290139323312</v>
      </c>
    </row>
    <row r="11" spans="1:10" x14ac:dyDescent="0.2">
      <c r="A11" s="52" t="s">
        <v>118</v>
      </c>
      <c r="B11" t="s">
        <v>25</v>
      </c>
      <c r="C11">
        <v>245</v>
      </c>
      <c r="D11">
        <v>26</v>
      </c>
      <c r="E11" s="48">
        <f t="shared" si="1"/>
        <v>2.9518072289156625</v>
      </c>
      <c r="F11" s="51">
        <f t="shared" si="0"/>
        <v>0.31325301204819278</v>
      </c>
      <c r="G11" s="39">
        <f t="shared" si="2"/>
        <v>0.45782937684929614</v>
      </c>
      <c r="H11" s="39">
        <f t="shared" si="2"/>
        <v>0.24715284836344531</v>
      </c>
      <c r="I11" s="51">
        <f t="shared" si="3"/>
        <v>1.5139858113301208</v>
      </c>
      <c r="J11" s="51">
        <f t="shared" si="4"/>
        <v>2.8045283926513873</v>
      </c>
    </row>
    <row r="12" spans="1:10" x14ac:dyDescent="0.2">
      <c r="A12" s="52" t="s">
        <v>122</v>
      </c>
      <c r="B12" t="s">
        <v>24</v>
      </c>
      <c r="C12">
        <v>388</v>
      </c>
      <c r="D12">
        <v>34</v>
      </c>
      <c r="E12" s="48">
        <f t="shared" si="1"/>
        <v>4.6746987951807233</v>
      </c>
      <c r="F12" s="51">
        <f t="shared" si="0"/>
        <v>0.40963855421686746</v>
      </c>
      <c r="G12" s="39">
        <f t="shared" si="2"/>
        <v>0.48418744491416227</v>
      </c>
      <c r="H12" s="39">
        <f t="shared" si="2"/>
        <v>0.26113626684945845</v>
      </c>
      <c r="I12" s="51">
        <f t="shared" si="3"/>
        <v>1.4315678521627668</v>
      </c>
      <c r="J12" s="51">
        <f t="shared" si="4"/>
        <v>2.6543505003061689</v>
      </c>
    </row>
    <row r="13" spans="1:10" x14ac:dyDescent="0.2">
      <c r="A13" s="52" t="s">
        <v>123</v>
      </c>
      <c r="B13" t="s">
        <v>23</v>
      </c>
      <c r="C13">
        <v>593</v>
      </c>
      <c r="D13">
        <v>43</v>
      </c>
      <c r="E13" s="48">
        <f t="shared" si="1"/>
        <v>7.1445783132530121</v>
      </c>
      <c r="F13" s="51">
        <f t="shared" si="0"/>
        <v>0.51807228915662651</v>
      </c>
      <c r="G13" s="39">
        <f t="shared" si="2"/>
        <v>0.45315715527218375</v>
      </c>
      <c r="H13" s="39">
        <f t="shared" si="2"/>
        <v>0.23288955100123587</v>
      </c>
      <c r="I13" s="51">
        <f t="shared" si="3"/>
        <v>1.5295955773745076</v>
      </c>
      <c r="J13" s="51">
        <f t="shared" si="4"/>
        <v>2.9762914548118431</v>
      </c>
    </row>
    <row r="14" spans="1:10" x14ac:dyDescent="0.2">
      <c r="A14" s="52" t="s">
        <v>124</v>
      </c>
      <c r="B14" t="s">
        <v>22</v>
      </c>
      <c r="C14">
        <v>978</v>
      </c>
      <c r="D14">
        <v>54</v>
      </c>
      <c r="E14" s="48">
        <f t="shared" si="1"/>
        <v>11.783132530120483</v>
      </c>
      <c r="F14" s="51">
        <f t="shared" si="0"/>
        <v>0.6506024096385542</v>
      </c>
      <c r="G14" s="39">
        <f t="shared" si="2"/>
        <v>0.44879750108121108</v>
      </c>
      <c r="H14" s="39">
        <f t="shared" si="2"/>
        <v>0.20436122430938061</v>
      </c>
      <c r="I14" s="51">
        <f t="shared" si="3"/>
        <v>1.5444541890052068</v>
      </c>
      <c r="J14" s="51">
        <f t="shared" si="4"/>
        <v>3.3917744567364503</v>
      </c>
    </row>
    <row r="15" spans="1:10" x14ac:dyDescent="0.2">
      <c r="A15" s="52" t="s">
        <v>93</v>
      </c>
      <c r="B15" t="s">
        <v>21</v>
      </c>
      <c r="C15">
        <v>1501</v>
      </c>
      <c r="D15">
        <v>66</v>
      </c>
      <c r="E15" s="48">
        <f t="shared" si="1"/>
        <v>18.08433734939759</v>
      </c>
      <c r="F15" s="51">
        <f t="shared" si="0"/>
        <v>0.79518072289156627</v>
      </c>
      <c r="G15" s="39">
        <f t="shared" si="2"/>
        <v>0.39870729832822982</v>
      </c>
      <c r="H15" s="39">
        <f t="shared" si="2"/>
        <v>0.19014711533886944</v>
      </c>
      <c r="I15" s="51">
        <f t="shared" si="3"/>
        <v>1.7384863118039093</v>
      </c>
      <c r="J15" s="51">
        <f t="shared" si="4"/>
        <v>3.6453205157735766</v>
      </c>
    </row>
    <row r="16" spans="1:10" x14ac:dyDescent="0.2">
      <c r="A16" s="52" t="s">
        <v>120</v>
      </c>
      <c r="B16" t="s">
        <v>20</v>
      </c>
      <c r="C16">
        <v>2336</v>
      </c>
      <c r="D16">
        <v>77</v>
      </c>
      <c r="E16" s="48">
        <f t="shared" si="1"/>
        <v>28.14457831325301</v>
      </c>
      <c r="F16" s="51">
        <f t="shared" si="0"/>
        <v>0.92771084337349397</v>
      </c>
      <c r="G16" s="39">
        <f t="shared" si="2"/>
        <v>0.31967899555775242</v>
      </c>
      <c r="H16" s="39">
        <f t="shared" si="2"/>
        <v>0.17328679513998632</v>
      </c>
      <c r="I16" s="51">
        <f t="shared" si="3"/>
        <v>2.1682600051673493</v>
      </c>
      <c r="J16" s="51">
        <f t="shared" si="4"/>
        <v>4</v>
      </c>
    </row>
    <row r="17" spans="1:10" x14ac:dyDescent="0.2">
      <c r="A17" s="52" t="s">
        <v>49</v>
      </c>
      <c r="B17" t="s">
        <v>19</v>
      </c>
      <c r="C17">
        <v>2922</v>
      </c>
      <c r="D17">
        <v>92</v>
      </c>
      <c r="E17" s="48">
        <f t="shared" si="1"/>
        <v>35.204819277108435</v>
      </c>
      <c r="F17" s="51">
        <f t="shared" si="0"/>
        <v>1.1084337349397591</v>
      </c>
      <c r="G17" s="39">
        <f t="shared" si="2"/>
        <v>0.28784532172946403</v>
      </c>
      <c r="H17" s="39">
        <f t="shared" si="2"/>
        <v>0.15765670589465283</v>
      </c>
      <c r="I17" s="51">
        <f t="shared" si="3"/>
        <v>2.4080543550101905</v>
      </c>
      <c r="J17" s="51">
        <f t="shared" si="4"/>
        <v>4.3965600868453416</v>
      </c>
    </row>
    <row r="18" spans="1:10" x14ac:dyDescent="0.2">
      <c r="A18" s="52" t="s">
        <v>50</v>
      </c>
      <c r="B18" t="s">
        <v>18</v>
      </c>
      <c r="C18">
        <v>3513</v>
      </c>
      <c r="D18">
        <v>108</v>
      </c>
      <c r="E18" s="48">
        <f t="shared" si="1"/>
        <v>42.325301204819276</v>
      </c>
      <c r="F18" s="51">
        <f t="shared" si="0"/>
        <v>1.3012048192771084</v>
      </c>
      <c r="G18" s="39">
        <f t="shared" si="2"/>
        <v>0.22834388197225058</v>
      </c>
      <c r="H18" s="39">
        <f t="shared" si="2"/>
        <v>0.15823208014172266</v>
      </c>
      <c r="I18" s="51">
        <f t="shared" si="3"/>
        <v>3.0355408455575779</v>
      </c>
      <c r="J18" s="51">
        <f t="shared" si="4"/>
        <v>4.3805730161615699</v>
      </c>
    </row>
    <row r="19" spans="1:10" x14ac:dyDescent="0.2">
      <c r="A19" s="52" t="s">
        <v>51</v>
      </c>
      <c r="B19" t="s">
        <v>17</v>
      </c>
      <c r="C19">
        <v>4747</v>
      </c>
      <c r="D19">
        <v>124</v>
      </c>
      <c r="E19" s="48">
        <f t="shared" si="1"/>
        <v>57.192771084337352</v>
      </c>
      <c r="F19" s="51">
        <f t="shared" si="0"/>
        <v>1.4939759036144578</v>
      </c>
      <c r="G19" s="39">
        <f t="shared" si="2"/>
        <v>0.20240912643772327</v>
      </c>
      <c r="H19" s="39">
        <f t="shared" si="2"/>
        <v>0.18651739550357196</v>
      </c>
      <c r="I19" s="51">
        <f t="shared" si="3"/>
        <v>3.4244858063414005</v>
      </c>
      <c r="J19" s="51">
        <f t="shared" si="4"/>
        <v>3.7162602377571314</v>
      </c>
    </row>
    <row r="20" spans="1:10" x14ac:dyDescent="0.2">
      <c r="A20" s="52" t="s">
        <v>52</v>
      </c>
      <c r="B20" t="s">
        <v>16</v>
      </c>
      <c r="C20">
        <v>5823</v>
      </c>
      <c r="D20">
        <v>145</v>
      </c>
      <c r="E20" s="48">
        <f t="shared" si="1"/>
        <v>70.156626506024097</v>
      </c>
      <c r="F20" s="51">
        <f t="shared" si="0"/>
        <v>1.7469879518072289</v>
      </c>
      <c r="G20" s="39">
        <f t="shared" si="2"/>
        <v>0.17804481568527822</v>
      </c>
      <c r="H20" s="39">
        <f t="shared" si="2"/>
        <v>0.1964822285027279</v>
      </c>
      <c r="I20" s="51">
        <f t="shared" si="3"/>
        <v>3.8931051032970836</v>
      </c>
      <c r="J20" s="51">
        <f t="shared" si="4"/>
        <v>3.5277856213358341</v>
      </c>
    </row>
    <row r="21" spans="1:10" x14ac:dyDescent="0.2">
      <c r="A21" s="52" t="s">
        <v>53</v>
      </c>
      <c r="B21" t="s">
        <v>15</v>
      </c>
      <c r="C21">
        <v>6566</v>
      </c>
      <c r="D21">
        <v>194</v>
      </c>
      <c r="E21" s="48">
        <f t="shared" si="1"/>
        <v>79.108433734939766</v>
      </c>
      <c r="F21" s="51">
        <f t="shared" si="0"/>
        <v>2.3373493975903616</v>
      </c>
      <c r="G21" s="39">
        <f t="shared" si="2"/>
        <v>0.13179124222647534</v>
      </c>
      <c r="H21" s="39">
        <f t="shared" si="2"/>
        <v>0.21326042539161391</v>
      </c>
      <c r="I21" s="51">
        <f t="shared" si="3"/>
        <v>5.2594327881727789</v>
      </c>
      <c r="J21" s="51">
        <f t="shared" si="4"/>
        <v>3.2502381972046939</v>
      </c>
    </row>
    <row r="22" spans="1:10" x14ac:dyDescent="0.2">
      <c r="A22" s="52" t="s">
        <v>54</v>
      </c>
      <c r="B22" t="s">
        <v>14</v>
      </c>
      <c r="C22">
        <v>7161</v>
      </c>
      <c r="D22">
        <v>237</v>
      </c>
      <c r="E22" s="48">
        <f t="shared" si="1"/>
        <v>86.277108433734938</v>
      </c>
      <c r="F22" s="48">
        <f t="shared" si="0"/>
        <v>2.8554216867469879</v>
      </c>
      <c r="G22" s="39">
        <f t="shared" si="2"/>
        <v>0.10885224612030914</v>
      </c>
      <c r="H22" s="39">
        <f t="shared" si="2"/>
        <v>0.2231407926783</v>
      </c>
      <c r="I22" s="51">
        <f t="shared" si="3"/>
        <v>6.3677802274639621</v>
      </c>
      <c r="J22" s="51">
        <f t="shared" si="4"/>
        <v>3.1063221217433297</v>
      </c>
    </row>
    <row r="23" spans="1:10" x14ac:dyDescent="0.2">
      <c r="A23" s="52" t="s">
        <v>55</v>
      </c>
      <c r="B23" t="s">
        <v>13</v>
      </c>
      <c r="C23">
        <v>8042</v>
      </c>
      <c r="D23">
        <v>291</v>
      </c>
      <c r="E23" s="48">
        <f t="shared" si="1"/>
        <v>96.891566265060234</v>
      </c>
      <c r="F23" s="48">
        <f t="shared" si="0"/>
        <v>3.5060240963855422</v>
      </c>
      <c r="G23" s="39">
        <f t="shared" si="2"/>
        <v>0.10703807218833644</v>
      </c>
      <c r="H23" s="39">
        <f t="shared" si="2"/>
        <v>0.19839968996617222</v>
      </c>
      <c r="I23" s="51">
        <f t="shared" si="3"/>
        <v>6.475706880635272</v>
      </c>
      <c r="J23" s="51">
        <f t="shared" si="4"/>
        <v>3.4936908453744513</v>
      </c>
    </row>
    <row r="24" spans="1:10" x14ac:dyDescent="0.2">
      <c r="A24" s="52" t="s">
        <v>56</v>
      </c>
      <c r="B24" t="s">
        <v>12</v>
      </c>
      <c r="C24">
        <v>9000</v>
      </c>
      <c r="D24">
        <v>354</v>
      </c>
      <c r="E24" s="48">
        <f t="shared" si="1"/>
        <v>108.43373493975903</v>
      </c>
      <c r="F24" s="48">
        <f t="shared" si="0"/>
        <v>4.2650602409638552</v>
      </c>
      <c r="G24" s="39">
        <f t="shared" ref="G24:H39" si="5">LN(C26/C22)/4</f>
        <v>0.11545020699178467</v>
      </c>
      <c r="H24" s="39">
        <f t="shared" si="5"/>
        <v>0.19354078108000849</v>
      </c>
      <c r="I24" s="51">
        <f t="shared" si="3"/>
        <v>6.0038626055410109</v>
      </c>
      <c r="J24" s="51">
        <f t="shared" si="4"/>
        <v>3.5814011739128135</v>
      </c>
    </row>
    <row r="25" spans="1:10" x14ac:dyDescent="0.2">
      <c r="A25" s="54" t="s">
        <v>57</v>
      </c>
      <c r="B25" s="22" t="s">
        <v>11</v>
      </c>
      <c r="C25" s="22">
        <v>10075</v>
      </c>
      <c r="D25" s="22">
        <v>429</v>
      </c>
      <c r="E25" s="48">
        <f t="shared" si="1"/>
        <v>121.3855421686747</v>
      </c>
      <c r="F25" s="48">
        <f t="shared" si="0"/>
        <v>5.168674698795181</v>
      </c>
      <c r="G25" s="40">
        <f t="shared" si="5"/>
        <v>0.1148012616033038</v>
      </c>
      <c r="H25" s="40">
        <f t="shared" si="5"/>
        <v>0.18544342300002573</v>
      </c>
      <c r="I25" s="53">
        <f t="shared" si="3"/>
        <v>6.0378010736076932</v>
      </c>
      <c r="J25" s="53">
        <f t="shared" si="4"/>
        <v>3.7377824963889346</v>
      </c>
    </row>
    <row r="26" spans="1:10" x14ac:dyDescent="0.2">
      <c r="A26" s="54" t="s">
        <v>58</v>
      </c>
      <c r="B26" s="22" t="s">
        <v>10</v>
      </c>
      <c r="C26" s="22">
        <v>11364</v>
      </c>
      <c r="D26" s="22">
        <v>514</v>
      </c>
      <c r="E26" s="48">
        <f t="shared" si="1"/>
        <v>136.9156626506024</v>
      </c>
      <c r="F26" s="48">
        <f t="shared" si="0"/>
        <v>6.1927710843373491</v>
      </c>
      <c r="G26" s="39">
        <f t="shared" si="5"/>
        <v>0.10934858642002693</v>
      </c>
      <c r="H26" s="39">
        <f t="shared" si="5"/>
        <v>0.17887361981298547</v>
      </c>
      <c r="I26" s="53">
        <f t="shared" si="3"/>
        <v>6.338876461534185</v>
      </c>
      <c r="J26" s="53">
        <f t="shared" si="4"/>
        <v>3.8750665485756874</v>
      </c>
    </row>
    <row r="27" spans="1:10" x14ac:dyDescent="0.2">
      <c r="A27" s="52" t="s">
        <v>59</v>
      </c>
      <c r="B27" t="s">
        <v>9</v>
      </c>
      <c r="C27">
        <v>12729</v>
      </c>
      <c r="D27">
        <v>611</v>
      </c>
      <c r="E27" s="48">
        <f t="shared" si="1"/>
        <v>153.36144578313252</v>
      </c>
      <c r="F27" s="48">
        <f t="shared" si="0"/>
        <v>7.3614457831325302</v>
      </c>
      <c r="G27" s="39">
        <f t="shared" si="5"/>
        <v>9.9348228299357744E-2</v>
      </c>
      <c r="H27" s="39">
        <f t="shared" si="5"/>
        <v>0.17182565714091555</v>
      </c>
      <c r="I27" s="51">
        <f t="shared" si="3"/>
        <v>6.9769455623440271</v>
      </c>
      <c r="J27" s="51">
        <f t="shared" si="4"/>
        <v>4.0340144312178587</v>
      </c>
    </row>
    <row r="28" spans="1:10" x14ac:dyDescent="0.2">
      <c r="A28" s="52" t="s">
        <v>60</v>
      </c>
      <c r="B28" t="s">
        <v>8</v>
      </c>
      <c r="C28">
        <v>13938</v>
      </c>
      <c r="D28">
        <v>724</v>
      </c>
      <c r="E28" s="48">
        <f t="shared" si="1"/>
        <v>167.92771084337349</v>
      </c>
      <c r="F28" s="48">
        <f t="shared" si="0"/>
        <v>8.7228915662650603</v>
      </c>
      <c r="G28" s="39">
        <f t="shared" si="5"/>
        <v>8.8161341191433998E-2</v>
      </c>
      <c r="H28" s="39">
        <f t="shared" si="5"/>
        <v>0.16336485807317569</v>
      </c>
      <c r="I28" s="51">
        <f t="shared" si="3"/>
        <v>7.8622576652372143</v>
      </c>
      <c r="J28" s="51">
        <f t="shared" si="4"/>
        <v>4.2429393244994298</v>
      </c>
    </row>
    <row r="29" spans="1:10" x14ac:dyDescent="0.2">
      <c r="A29" s="52" t="s">
        <v>61</v>
      </c>
      <c r="B29" t="s">
        <v>7</v>
      </c>
      <c r="C29">
        <v>14991</v>
      </c>
      <c r="D29">
        <v>853</v>
      </c>
      <c r="E29" s="48">
        <f t="shared" si="1"/>
        <v>180.6144578313253</v>
      </c>
      <c r="F29" s="48">
        <f t="shared" si="0"/>
        <v>10.27710843373494</v>
      </c>
      <c r="G29" s="39">
        <f t="shared" si="5"/>
        <v>7.7585864092878487E-2</v>
      </c>
      <c r="H29" s="39">
        <f t="shared" si="5"/>
        <v>0.15482274268597693</v>
      </c>
      <c r="I29" s="51">
        <f t="shared" si="3"/>
        <v>8.9339364672174657</v>
      </c>
      <c r="J29" s="51">
        <f t="shared" si="4"/>
        <v>4.4770372138790888</v>
      </c>
    </row>
    <row r="30" spans="1:10" x14ac:dyDescent="0.2">
      <c r="A30" s="64" t="s">
        <v>62</v>
      </c>
      <c r="B30" s="59" t="s">
        <v>6</v>
      </c>
      <c r="C30" s="59">
        <v>16169</v>
      </c>
      <c r="D30" s="59">
        <v>988</v>
      </c>
      <c r="E30" s="61">
        <f>C30/83</f>
        <v>194.80722891566265</v>
      </c>
      <c r="F30" s="61">
        <f>D30/83</f>
        <v>11.903614457831326</v>
      </c>
      <c r="G30" s="75">
        <f>LN(C32/C28)/4</f>
        <v>6.9528026008564489E-2</v>
      </c>
      <c r="H30" s="75">
        <f>LN(D32/D28)/4</f>
        <v>0.14323602296604754</v>
      </c>
      <c r="I30" s="63">
        <f>LN(2)/G30</f>
        <v>9.9693205797984703</v>
      </c>
      <c r="J30" s="63">
        <f>LN(2)/(H30)</f>
        <v>4.8391959383307359</v>
      </c>
    </row>
    <row r="31" spans="1:10" x14ac:dyDescent="0.2">
      <c r="A31" s="52" t="s">
        <v>63</v>
      </c>
      <c r="B31" t="s">
        <v>5</v>
      </c>
      <c r="C31">
        <v>17361</v>
      </c>
      <c r="D31">
        <v>1135</v>
      </c>
      <c r="E31" s="48">
        <f t="shared" si="1"/>
        <v>209.16867469879517</v>
      </c>
      <c r="F31" s="48">
        <f t="shared" si="0"/>
        <v>13.674698795180722</v>
      </c>
      <c r="G31" s="39">
        <f t="shared" si="5"/>
        <v>6.7580481786705116E-2</v>
      </c>
      <c r="H31" s="39">
        <f t="shared" si="5"/>
        <v>0.12969147008412318</v>
      </c>
      <c r="I31" s="51">
        <f t="shared" si="3"/>
        <v>10.256617920357973</v>
      </c>
      <c r="J31" s="51">
        <f t="shared" si="4"/>
        <v>5.3445857318938685</v>
      </c>
    </row>
    <row r="32" spans="1:10" x14ac:dyDescent="0.2">
      <c r="A32" s="52" t="s">
        <v>64</v>
      </c>
      <c r="B32" t="s">
        <v>4</v>
      </c>
      <c r="C32">
        <v>18407</v>
      </c>
      <c r="D32">
        <v>1284</v>
      </c>
      <c r="E32" s="48">
        <f t="shared" si="1"/>
        <v>221.77108433734941</v>
      </c>
      <c r="F32" s="48">
        <f t="shared" si="0"/>
        <v>15.46987951807229</v>
      </c>
      <c r="G32" s="39">
        <f t="shared" si="5"/>
        <v>6.0670141536172534E-2</v>
      </c>
      <c r="H32" s="39">
        <f t="shared" si="5"/>
        <v>0.11354775174761729</v>
      </c>
      <c r="I32" s="51">
        <f t="shared" si="3"/>
        <v>11.424848582999919</v>
      </c>
      <c r="J32" s="51">
        <f t="shared" si="4"/>
        <v>6.10445534932831</v>
      </c>
    </row>
    <row r="33" spans="1:10" x14ac:dyDescent="0.2">
      <c r="A33" s="52" t="s">
        <v>65</v>
      </c>
      <c r="B33" t="s">
        <v>3</v>
      </c>
      <c r="C33">
        <v>19644</v>
      </c>
      <c r="D33">
        <v>1433</v>
      </c>
      <c r="E33" s="48">
        <f t="shared" si="1"/>
        <v>236.67469879518072</v>
      </c>
      <c r="F33" s="48">
        <f t="shared" si="0"/>
        <v>17.265060240963855</v>
      </c>
      <c r="G33" s="39">
        <f t="shared" si="5"/>
        <v>5.5056179251392556E-2</v>
      </c>
      <c r="H33" s="39">
        <f t="shared" si="5"/>
        <v>9.8783228217739757E-2</v>
      </c>
      <c r="I33" s="51">
        <f t="shared" si="3"/>
        <v>12.589816256499732</v>
      </c>
      <c r="J33" s="51">
        <f t="shared" si="4"/>
        <v>7.0168508669518053</v>
      </c>
    </row>
    <row r="34" spans="1:10" x14ac:dyDescent="0.2">
      <c r="A34" s="52" t="s">
        <v>66</v>
      </c>
      <c r="B34" t="s">
        <v>2</v>
      </c>
      <c r="C34">
        <v>20610</v>
      </c>
      <c r="D34">
        <v>1556</v>
      </c>
      <c r="E34" s="48">
        <f t="shared" si="1"/>
        <v>248.31325301204819</v>
      </c>
      <c r="F34" s="48">
        <f t="shared" si="0"/>
        <v>18.746987951807228</v>
      </c>
      <c r="G34" s="39">
        <f t="shared" si="5"/>
        <v>5.6222839375755625E-2</v>
      </c>
      <c r="H34" s="39">
        <f t="shared" si="5"/>
        <v>8.6112750588254544E-2</v>
      </c>
      <c r="I34" s="51">
        <f t="shared" si="3"/>
        <v>12.328569461378782</v>
      </c>
      <c r="J34" s="51">
        <f t="shared" si="4"/>
        <v>8.0492978777812727</v>
      </c>
    </row>
    <row r="35" spans="1:10" x14ac:dyDescent="0.2">
      <c r="A35" s="54" t="s">
        <v>67</v>
      </c>
      <c r="B35" s="22" t="s">
        <v>1</v>
      </c>
      <c r="C35" s="22">
        <v>21638</v>
      </c>
      <c r="D35" s="22">
        <v>1685</v>
      </c>
      <c r="E35" s="48">
        <f t="shared" si="1"/>
        <v>260.69879518072287</v>
      </c>
      <c r="F35" s="48">
        <f t="shared" si="0"/>
        <v>20.301204819277107</v>
      </c>
      <c r="G35" s="39">
        <f t="shared" si="5"/>
        <v>5.8378788760631684E-2</v>
      </c>
      <c r="H35" s="39">
        <f t="shared" si="5"/>
        <v>7.4955062046266965E-2</v>
      </c>
      <c r="I35" s="53">
        <f t="shared" si="3"/>
        <v>11.87327101632804</v>
      </c>
      <c r="J35" s="53">
        <f t="shared" si="4"/>
        <v>9.2475032591139925</v>
      </c>
    </row>
    <row r="36" spans="1:10" x14ac:dyDescent="0.2">
      <c r="A36" s="54" t="s">
        <v>68</v>
      </c>
      <c r="B36" s="22" t="s">
        <v>0</v>
      </c>
      <c r="C36" s="22">
        <v>23049</v>
      </c>
      <c r="D36" s="22">
        <v>1812</v>
      </c>
      <c r="E36" s="48">
        <f t="shared" si="1"/>
        <v>277.69879518072287</v>
      </c>
      <c r="F36" s="48">
        <f t="shared" si="0"/>
        <v>21.831325301204821</v>
      </c>
      <c r="G36" s="39">
        <f t="shared" si="5"/>
        <v>6.767247564950464E-2</v>
      </c>
      <c r="H36" s="39">
        <f t="shared" si="5"/>
        <v>7.2201529784443857E-2</v>
      </c>
      <c r="I36" s="53">
        <f t="shared" si="3"/>
        <v>10.242675089203997</v>
      </c>
      <c r="J36" s="53">
        <f t="shared" si="4"/>
        <v>9.6001730521406063</v>
      </c>
    </row>
    <row r="37" spans="1:10" x14ac:dyDescent="0.2">
      <c r="A37" s="54" t="s">
        <v>69</v>
      </c>
      <c r="B37" t="s">
        <v>83</v>
      </c>
      <c r="C37" s="22">
        <v>24811</v>
      </c>
      <c r="D37" s="22">
        <v>1934</v>
      </c>
      <c r="E37" s="48">
        <f t="shared" si="1"/>
        <v>298.92771084337352</v>
      </c>
      <c r="F37" s="48">
        <f t="shared" si="0"/>
        <v>23.301204819277107</v>
      </c>
      <c r="G37" s="39">
        <f t="shared" si="5"/>
        <v>7.6686926722520934E-2</v>
      </c>
      <c r="H37" s="39">
        <f t="shared" si="5"/>
        <v>7.0507034210670963E-2</v>
      </c>
      <c r="I37" s="51">
        <f t="shared" si="3"/>
        <v>9.0386616100549269</v>
      </c>
      <c r="J37" s="51">
        <f t="shared" si="4"/>
        <v>9.8308940139059224</v>
      </c>
    </row>
    <row r="38" spans="1:10" x14ac:dyDescent="0.2">
      <c r="A38" s="52" t="s">
        <v>70</v>
      </c>
      <c r="B38" t="s">
        <v>84</v>
      </c>
      <c r="C38">
        <v>27017</v>
      </c>
      <c r="D38">
        <v>2077</v>
      </c>
      <c r="E38" s="48">
        <f t="shared" si="1"/>
        <v>325.50602409638554</v>
      </c>
      <c r="F38" s="48">
        <f t="shared" si="0"/>
        <v>25.024096385542169</v>
      </c>
      <c r="G38" s="39">
        <f t="shared" si="5"/>
        <v>8.460876682949757E-2</v>
      </c>
      <c r="H38" s="39">
        <f t="shared" si="5"/>
        <v>6.7957147661950615E-2</v>
      </c>
      <c r="I38" s="51">
        <f t="shared" si="3"/>
        <v>8.1923801342804818</v>
      </c>
      <c r="J38" s="51">
        <f t="shared" si="4"/>
        <v>10.199768595467997</v>
      </c>
    </row>
    <row r="39" spans="1:10" x14ac:dyDescent="0.2">
      <c r="A39" s="52" t="s">
        <v>71</v>
      </c>
      <c r="B39" t="s">
        <v>86</v>
      </c>
      <c r="C39">
        <v>29406</v>
      </c>
      <c r="D39">
        <v>2234</v>
      </c>
      <c r="E39" s="48">
        <f t="shared" si="1"/>
        <v>354.28915662650604</v>
      </c>
      <c r="F39" s="48">
        <f t="shared" si="0"/>
        <v>26.91566265060241</v>
      </c>
      <c r="G39" s="39">
        <f t="shared" si="5"/>
        <v>8.8912670022292209E-2</v>
      </c>
      <c r="H39" s="39">
        <f t="shared" si="5"/>
        <v>6.5869329780519056E-2</v>
      </c>
      <c r="I39" s="51">
        <f t="shared" si="3"/>
        <v>7.7958201051229175</v>
      </c>
      <c r="J39" s="51">
        <f t="shared" si="4"/>
        <v>10.523064116024216</v>
      </c>
    </row>
    <row r="40" spans="1:10" x14ac:dyDescent="0.2">
      <c r="A40" s="52" t="s">
        <v>72</v>
      </c>
      <c r="B40" t="s">
        <v>87</v>
      </c>
      <c r="C40">
        <v>32332</v>
      </c>
      <c r="D40">
        <v>2378</v>
      </c>
      <c r="E40" s="48">
        <f t="shared" si="1"/>
        <v>389.54216867469881</v>
      </c>
      <c r="F40" s="48">
        <f t="shared" si="0"/>
        <v>28.650602409638555</v>
      </c>
      <c r="G40" s="39">
        <f t="shared" ref="G40:H55" si="6">LN(C42/C38)/4</f>
        <v>8.7304639506568998E-2</v>
      </c>
      <c r="H40" s="39">
        <f t="shared" si="6"/>
        <v>5.9963593066062387E-2</v>
      </c>
      <c r="I40" s="51">
        <f t="shared" si="3"/>
        <v>7.9394083118319427</v>
      </c>
      <c r="J40" s="51">
        <f t="shared" si="4"/>
        <v>11.559467088576552</v>
      </c>
    </row>
    <row r="41" spans="1:10" x14ac:dyDescent="0.2">
      <c r="A41" s="52" t="s">
        <v>73</v>
      </c>
      <c r="B41" t="s">
        <v>88</v>
      </c>
      <c r="C41">
        <v>35408</v>
      </c>
      <c r="D41">
        <v>2517</v>
      </c>
      <c r="E41" s="48">
        <f t="shared" si="1"/>
        <v>426.60240963855421</v>
      </c>
      <c r="F41" s="48">
        <f t="shared" si="0"/>
        <v>30.325301204819276</v>
      </c>
      <c r="G41" s="39">
        <f t="shared" si="6"/>
        <v>8.6093550723736464E-2</v>
      </c>
      <c r="H41" s="39">
        <f t="shared" si="6"/>
        <v>5.2587357848662697E-2</v>
      </c>
      <c r="I41" s="51">
        <f t="shared" si="3"/>
        <v>8.0510929649558616</v>
      </c>
      <c r="J41" s="51">
        <f t="shared" si="4"/>
        <v>13.180871010000212</v>
      </c>
    </row>
    <row r="42" spans="1:10" x14ac:dyDescent="0.2">
      <c r="A42" s="52" t="s">
        <v>74</v>
      </c>
      <c r="B42" t="s">
        <v>98</v>
      </c>
      <c r="C42">
        <v>38309</v>
      </c>
      <c r="D42">
        <v>2640</v>
      </c>
      <c r="E42" s="48">
        <f t="shared" si="1"/>
        <v>461.5542168674699</v>
      </c>
      <c r="F42" s="48">
        <f t="shared" si="0"/>
        <v>31.807228915662652</v>
      </c>
      <c r="G42" s="39">
        <f t="shared" si="6"/>
        <v>8.0447127123537202E-2</v>
      </c>
      <c r="H42" s="39">
        <f t="shared" si="6"/>
        <v>4.9440261407475136E-2</v>
      </c>
      <c r="I42" s="51">
        <f t="shared" si="3"/>
        <v>8.6161831421963164</v>
      </c>
      <c r="J42" s="51">
        <f t="shared" si="4"/>
        <v>14.019893116000894</v>
      </c>
    </row>
    <row r="43" spans="1:10" x14ac:dyDescent="0.2">
      <c r="A43" s="52" t="s">
        <v>75</v>
      </c>
      <c r="B43" t="s">
        <v>99</v>
      </c>
      <c r="C43">
        <v>41495</v>
      </c>
      <c r="D43">
        <v>2757</v>
      </c>
      <c r="E43" s="48">
        <f t="shared" si="1"/>
        <v>499.93975903614455</v>
      </c>
      <c r="F43" s="48">
        <f t="shared" si="0"/>
        <v>33.216867469879517</v>
      </c>
      <c r="G43" s="39">
        <f t="shared" si="6"/>
        <v>7.3936977072735499E-2</v>
      </c>
      <c r="H43" s="39">
        <f t="shared" si="6"/>
        <v>4.6868285845051157E-2</v>
      </c>
      <c r="I43" s="51">
        <f t="shared" si="3"/>
        <v>9.3748379769173109</v>
      </c>
      <c r="J43" s="51">
        <f t="shared" si="4"/>
        <v>14.789258195862416</v>
      </c>
    </row>
    <row r="44" spans="1:10" x14ac:dyDescent="0.2">
      <c r="A44" s="52" t="s">
        <v>76</v>
      </c>
      <c r="B44" t="s">
        <v>100</v>
      </c>
      <c r="C44">
        <v>44605</v>
      </c>
      <c r="D44">
        <v>2898</v>
      </c>
      <c r="E44" s="48">
        <f t="shared" si="1"/>
        <v>537.40963855421683</v>
      </c>
      <c r="F44" s="48">
        <f t="shared" si="0"/>
        <v>34.915662650602407</v>
      </c>
      <c r="G44" s="39">
        <f t="shared" si="6"/>
        <v>6.8913654134708124E-2</v>
      </c>
      <c r="H44" s="39">
        <f t="shared" si="6"/>
        <v>4.4948277610148996E-2</v>
      </c>
      <c r="I44" s="51">
        <f t="shared" si="3"/>
        <v>10.058198034384075</v>
      </c>
      <c r="J44" s="51">
        <f t="shared" si="4"/>
        <v>15.42099536208786</v>
      </c>
    </row>
    <row r="45" spans="1:10" x14ac:dyDescent="0.2">
      <c r="A45" s="54" t="s">
        <v>79</v>
      </c>
      <c r="B45" s="22" t="s">
        <v>101</v>
      </c>
      <c r="C45" s="22">
        <v>47593</v>
      </c>
      <c r="D45" s="22">
        <v>3036</v>
      </c>
      <c r="E45" s="48">
        <f t="shared" si="1"/>
        <v>573.40963855421683</v>
      </c>
      <c r="F45" s="48">
        <f t="shared" si="0"/>
        <v>36.578313253012048</v>
      </c>
      <c r="G45" s="40">
        <f t="shared" si="6"/>
        <v>6.2041464589596751E-2</v>
      </c>
      <c r="H45" s="40">
        <f t="shared" si="6"/>
        <v>4.4489874928447214E-2</v>
      </c>
      <c r="I45" s="53">
        <f t="shared" si="3"/>
        <v>11.17232136838004</v>
      </c>
      <c r="J45" s="53">
        <f t="shared" si="4"/>
        <v>15.579886022937343</v>
      </c>
    </row>
    <row r="46" spans="1:10" x14ac:dyDescent="0.2">
      <c r="A46" s="54" t="s">
        <v>80</v>
      </c>
      <c r="B46" s="22" t="s">
        <v>103</v>
      </c>
      <c r="C46" s="22">
        <v>50468</v>
      </c>
      <c r="D46" s="22">
        <v>3160</v>
      </c>
      <c r="E46" s="48">
        <f t="shared" si="1"/>
        <v>608.04819277108436</v>
      </c>
      <c r="F46" s="48">
        <f t="shared" si="0"/>
        <v>38.072289156626503</v>
      </c>
      <c r="G46" s="39">
        <f t="shared" si="6"/>
        <v>5.5726470388245131E-2</v>
      </c>
      <c r="H46" s="39">
        <f t="shared" si="6"/>
        <v>4.3733232330672701E-2</v>
      </c>
      <c r="I46" s="53">
        <f t="shared" si="3"/>
        <v>12.438382975465764</v>
      </c>
      <c r="J46" s="53">
        <f t="shared" si="4"/>
        <v>15.849438598980488</v>
      </c>
    </row>
    <row r="47" spans="1:10" x14ac:dyDescent="0.2">
      <c r="A47" s="52" t="s">
        <v>81</v>
      </c>
      <c r="B47" t="s">
        <v>107</v>
      </c>
      <c r="C47">
        <v>53183</v>
      </c>
      <c r="D47">
        <v>3294</v>
      </c>
      <c r="E47" s="48">
        <f t="shared" si="1"/>
        <v>640.75903614457832</v>
      </c>
      <c r="F47" s="48">
        <f t="shared" si="0"/>
        <v>39.686746987951807</v>
      </c>
      <c r="G47" s="39">
        <f t="shared" si="6"/>
        <v>5.0411574694099327E-2</v>
      </c>
      <c r="H47" s="39">
        <f t="shared" si="6"/>
        <v>4.2806493058143158E-2</v>
      </c>
      <c r="I47" s="51">
        <f t="shared" si="3"/>
        <v>13.74976252509482</v>
      </c>
      <c r="J47" s="51">
        <f t="shared" si="4"/>
        <v>16.192571057350062</v>
      </c>
    </row>
    <row r="48" spans="1:10" x14ac:dyDescent="0.2">
      <c r="A48" s="52" t="s">
        <v>82</v>
      </c>
      <c r="B48" t="s">
        <v>108</v>
      </c>
      <c r="C48">
        <v>55743</v>
      </c>
      <c r="D48">
        <v>3452</v>
      </c>
      <c r="E48" s="48">
        <f t="shared" si="1"/>
        <v>671.60240963855426</v>
      </c>
      <c r="F48" s="48">
        <f t="shared" si="0"/>
        <v>41.590361445783131</v>
      </c>
      <c r="G48" s="39">
        <f t="shared" si="6"/>
        <v>4.5325973242825258E-2</v>
      </c>
      <c r="H48" s="39">
        <f t="shared" si="6"/>
        <v>4.2061542099039E-2</v>
      </c>
      <c r="I48" s="51">
        <f t="shared" si="3"/>
        <v>15.292494147815457</v>
      </c>
      <c r="J48" s="51">
        <f t="shared" si="4"/>
        <v>16.479357293364238</v>
      </c>
    </row>
    <row r="49" spans="1:10" x14ac:dyDescent="0.2">
      <c r="A49" s="52" t="s">
        <v>85</v>
      </c>
      <c r="B49" t="s">
        <v>109</v>
      </c>
      <c r="C49">
        <v>58226</v>
      </c>
      <c r="D49">
        <v>3603</v>
      </c>
      <c r="E49" s="48">
        <f t="shared" si="1"/>
        <v>701.51807228915663</v>
      </c>
      <c r="F49" s="48">
        <f t="shared" si="0"/>
        <v>43.409638554216869</v>
      </c>
      <c r="G49" s="39">
        <f t="shared" si="6"/>
        <v>4.0712686851762131E-2</v>
      </c>
      <c r="H49" s="39">
        <f t="shared" si="6"/>
        <v>4.0417134414720508E-2</v>
      </c>
      <c r="I49" s="51">
        <f t="shared" si="3"/>
        <v>17.025336182889252</v>
      </c>
      <c r="J49" s="51">
        <f t="shared" si="4"/>
        <v>17.149834855869717</v>
      </c>
    </row>
    <row r="50" spans="1:10" x14ac:dyDescent="0.2">
      <c r="A50" s="54" t="s">
        <v>89</v>
      </c>
      <c r="B50" s="22" t="s">
        <v>110</v>
      </c>
      <c r="C50" s="22">
        <v>60500</v>
      </c>
      <c r="D50" s="22">
        <v>3739</v>
      </c>
      <c r="E50" s="66">
        <f t="shared" si="1"/>
        <v>728.91566265060237</v>
      </c>
      <c r="F50" s="66">
        <f t="shared" si="0"/>
        <v>45.048192771084338</v>
      </c>
      <c r="G50" s="40">
        <f t="shared" si="6"/>
        <v>3.6811456779194535E-2</v>
      </c>
      <c r="H50" s="40">
        <f t="shared" si="6"/>
        <v>3.6397263714975689E-2</v>
      </c>
      <c r="I50" s="53">
        <f t="shared" si="3"/>
        <v>18.829659057440647</v>
      </c>
      <c r="J50" s="53">
        <f t="shared" si="4"/>
        <v>19.043936543909734</v>
      </c>
    </row>
    <row r="51" spans="1:10" x14ac:dyDescent="0.2">
      <c r="A51" s="54" t="s">
        <v>90</v>
      </c>
      <c r="B51" s="22" t="s">
        <v>112</v>
      </c>
      <c r="C51" s="22">
        <v>62589</v>
      </c>
      <c r="D51" s="22">
        <v>3872</v>
      </c>
      <c r="E51" s="48">
        <f t="shared" si="1"/>
        <v>754.08433734939763</v>
      </c>
      <c r="F51" s="48">
        <f t="shared" si="0"/>
        <v>46.650602409638552</v>
      </c>
      <c r="G51" s="40">
        <f t="shared" si="6"/>
        <v>3.2162635435766737E-2</v>
      </c>
      <c r="H51" s="40">
        <f t="shared" si="6"/>
        <v>3.2914049185546745E-2</v>
      </c>
      <c r="I51" s="53">
        <f t="shared" si="3"/>
        <v>21.551317893219814</v>
      </c>
      <c r="J51" s="53">
        <f t="shared" si="4"/>
        <v>21.059310468075768</v>
      </c>
    </row>
    <row r="52" spans="1:10" x14ac:dyDescent="0.2">
      <c r="A52" s="23" t="s">
        <v>94</v>
      </c>
      <c r="B52" s="22" t="s">
        <v>34</v>
      </c>
      <c r="C52">
        <v>64586</v>
      </c>
      <c r="D52">
        <v>3993</v>
      </c>
      <c r="E52" s="48">
        <f t="shared" si="1"/>
        <v>778.14457831325296</v>
      </c>
      <c r="F52" s="48">
        <f t="shared" si="0"/>
        <v>48.108433734939759</v>
      </c>
      <c r="G52" s="39">
        <f t="shared" si="6"/>
        <v>2.9920972719852727E-2</v>
      </c>
      <c r="H52" s="39">
        <f t="shared" si="6"/>
        <v>3.0964124640255389E-2</v>
      </c>
      <c r="I52" s="51">
        <f t="shared" si="3"/>
        <v>23.165930701846413</v>
      </c>
      <c r="J52" s="51">
        <f t="shared" si="4"/>
        <v>22.385492521200117</v>
      </c>
    </row>
    <row r="53" spans="1:10" x14ac:dyDescent="0.2">
      <c r="A53" s="25" t="s">
        <v>95</v>
      </c>
      <c r="B53" t="s">
        <v>35</v>
      </c>
      <c r="C53">
        <v>66220</v>
      </c>
      <c r="D53">
        <v>4110</v>
      </c>
      <c r="E53" s="48">
        <f t="shared" si="1"/>
        <v>797.83132530120486</v>
      </c>
      <c r="F53" s="48">
        <f t="shared" si="0"/>
        <v>49.518072289156628</v>
      </c>
      <c r="G53" s="39">
        <f t="shared" si="6"/>
        <v>2.807997453879145E-2</v>
      </c>
      <c r="H53" s="39">
        <f t="shared" si="6"/>
        <v>2.9503144430243631E-2</v>
      </c>
      <c r="I53" s="51">
        <f t="shared" si="3"/>
        <v>24.684751035026331</v>
      </c>
      <c r="J53" s="51">
        <f t="shared" si="4"/>
        <v>23.494010348585117</v>
      </c>
    </row>
    <row r="54" spans="1:10" x14ac:dyDescent="0.2">
      <c r="A54" s="31" t="s">
        <v>258</v>
      </c>
      <c r="B54" t="s">
        <v>36</v>
      </c>
      <c r="C54" s="22">
        <v>68192</v>
      </c>
      <c r="D54" s="22">
        <v>4232</v>
      </c>
      <c r="E54" s="48">
        <f t="shared" si="1"/>
        <v>821.59036144578317</v>
      </c>
      <c r="F54" s="48">
        <f t="shared" si="0"/>
        <v>50.987951807228917</v>
      </c>
      <c r="G54" s="40">
        <f t="shared" si="6"/>
        <v>2.6074450371303657E-2</v>
      </c>
      <c r="H54" s="40">
        <f t="shared" si="6"/>
        <v>2.8435008746713387E-2</v>
      </c>
      <c r="I54" s="53">
        <f t="shared" si="3"/>
        <v>26.583386061429362</v>
      </c>
      <c r="J54" s="53">
        <f t="shared" si="4"/>
        <v>24.376541844393191</v>
      </c>
    </row>
    <row r="55" spans="1:10" x14ac:dyDescent="0.2">
      <c r="A55" s="31" t="s">
        <v>97</v>
      </c>
      <c r="B55" s="22" t="s">
        <v>37</v>
      </c>
      <c r="C55" s="22">
        <v>70029</v>
      </c>
      <c r="D55" s="22">
        <v>4357</v>
      </c>
      <c r="E55" s="48">
        <f t="shared" si="1"/>
        <v>843.72289156626505</v>
      </c>
      <c r="F55" s="48">
        <f t="shared" si="0"/>
        <v>52.493975903614455</v>
      </c>
      <c r="G55" s="40">
        <f t="shared" si="6"/>
        <v>2.5404750907599215E-2</v>
      </c>
      <c r="H55" s="40">
        <f t="shared" si="6"/>
        <v>2.7341769300071241E-2</v>
      </c>
      <c r="I55" s="53">
        <f t="shared" si="3"/>
        <v>27.284155750277684</v>
      </c>
      <c r="J55" s="53">
        <f t="shared" si="4"/>
        <v>25.351218970241959</v>
      </c>
    </row>
    <row r="56" spans="1:10" x14ac:dyDescent="0.2">
      <c r="A56" s="31" t="s">
        <v>102</v>
      </c>
      <c r="B56" t="s">
        <v>38</v>
      </c>
      <c r="C56" s="22">
        <v>71686</v>
      </c>
      <c r="D56" s="22">
        <v>4474</v>
      </c>
      <c r="E56" s="48">
        <f t="shared" si="1"/>
        <v>863.68674698795178</v>
      </c>
      <c r="F56" s="48">
        <f t="shared" si="0"/>
        <v>53.903614457831324</v>
      </c>
      <c r="G56" s="40">
        <f t="shared" ref="G56:H69" si="7">LN(C58/C54)/4</f>
        <v>2.3379877836994543E-2</v>
      </c>
      <c r="H56" s="40">
        <f t="shared" si="7"/>
        <v>2.5316058911351635E-2</v>
      </c>
      <c r="I56" s="53">
        <f t="shared" si="3"/>
        <v>29.64716862049475</v>
      </c>
      <c r="J56" s="53">
        <f t="shared" si="4"/>
        <v>27.379742754870129</v>
      </c>
    </row>
    <row r="57" spans="1:10" ht="15" x14ac:dyDescent="0.2">
      <c r="A57" s="31" t="s">
        <v>104</v>
      </c>
      <c r="B57" t="s">
        <v>39</v>
      </c>
      <c r="C57" s="56">
        <v>73303</v>
      </c>
      <c r="D57" s="56">
        <v>4585</v>
      </c>
      <c r="E57" s="48">
        <f t="shared" si="1"/>
        <v>883.16867469879514</v>
      </c>
      <c r="F57" s="48">
        <f t="shared" si="0"/>
        <v>55.24096385542169</v>
      </c>
      <c r="G57" s="40">
        <f t="shared" si="7"/>
        <v>2.1732316194472783E-2</v>
      </c>
      <c r="H57" s="40">
        <f t="shared" si="7"/>
        <v>2.300724681812992E-2</v>
      </c>
      <c r="I57" s="53">
        <f t="shared" si="3"/>
        <v>31.894767881954277</v>
      </c>
      <c r="J57" s="53">
        <f t="shared" si="4"/>
        <v>30.127341443294249</v>
      </c>
    </row>
    <row r="58" spans="1:10" x14ac:dyDescent="0.2">
      <c r="A58" s="31" t="s">
        <v>159</v>
      </c>
      <c r="B58" t="s">
        <v>40</v>
      </c>
      <c r="C58" s="22">
        <v>74877</v>
      </c>
      <c r="D58" s="22">
        <v>4683</v>
      </c>
      <c r="E58" s="48">
        <f t="shared" si="1"/>
        <v>902.13253012048187</v>
      </c>
      <c r="F58" s="48">
        <f t="shared" si="0"/>
        <v>56.421686746987952</v>
      </c>
      <c r="G58" s="40">
        <f t="shared" si="7"/>
        <v>2.1087312887528024E-2</v>
      </c>
      <c r="H58" s="40">
        <f t="shared" si="7"/>
        <v>2.1151428533156488E-2</v>
      </c>
      <c r="I58" s="53">
        <f t="shared" si="3"/>
        <v>32.870341719541869</v>
      </c>
      <c r="J58" s="53">
        <f t="shared" si="4"/>
        <v>32.770702908949339</v>
      </c>
    </row>
    <row r="59" spans="1:10" x14ac:dyDescent="0.2">
      <c r="A59" s="31" t="s">
        <v>105</v>
      </c>
      <c r="B59" t="s">
        <v>41</v>
      </c>
      <c r="C59" s="22">
        <v>76389</v>
      </c>
      <c r="D59" s="22">
        <v>4777</v>
      </c>
      <c r="E59" s="48">
        <f t="shared" si="1"/>
        <v>920.34939759036149</v>
      </c>
      <c r="F59" s="48">
        <f t="shared" si="0"/>
        <v>57.554216867469883</v>
      </c>
      <c r="G59" s="40">
        <f t="shared" si="7"/>
        <v>2.0270002841135996E-2</v>
      </c>
      <c r="H59" s="40">
        <f t="shared" si="7"/>
        <v>1.9553081976142642E-2</v>
      </c>
      <c r="I59" s="53">
        <f t="shared" si="3"/>
        <v>34.195712057487754</v>
      </c>
      <c r="J59" s="53">
        <f t="shared" si="4"/>
        <v>35.449510282096547</v>
      </c>
    </row>
    <row r="60" spans="1:10" x14ac:dyDescent="0.2">
      <c r="A60" s="25" t="s">
        <v>106</v>
      </c>
      <c r="B60" t="s">
        <v>42</v>
      </c>
      <c r="C60">
        <v>77995</v>
      </c>
      <c r="D60">
        <v>4869</v>
      </c>
      <c r="E60" s="48">
        <f t="shared" si="1"/>
        <v>939.69879518072287</v>
      </c>
      <c r="F60" s="48">
        <f t="shared" si="0"/>
        <v>58.662650602409641</v>
      </c>
      <c r="G60" s="39">
        <f t="shared" si="7"/>
        <v>1.9242857121973819E-2</v>
      </c>
      <c r="H60" s="39">
        <f t="shared" si="7"/>
        <v>1.7919960326944172E-2</v>
      </c>
      <c r="I60" s="51">
        <f t="shared" si="3"/>
        <v>36.021011649482453</v>
      </c>
      <c r="J60" s="51">
        <f t="shared" si="4"/>
        <v>38.680173834857214</v>
      </c>
    </row>
    <row r="61" spans="1:10" x14ac:dyDescent="0.2">
      <c r="A61" s="25" t="s">
        <v>111</v>
      </c>
      <c r="B61" t="s">
        <v>43</v>
      </c>
      <c r="C61">
        <v>79494</v>
      </c>
      <c r="D61">
        <v>4958</v>
      </c>
      <c r="E61" s="48">
        <f t="shared" si="1"/>
        <v>957.75903614457832</v>
      </c>
      <c r="F61" s="48">
        <f t="shared" si="0"/>
        <v>59.734939759036145</v>
      </c>
      <c r="G61" s="39">
        <f t="shared" si="7"/>
        <v>1.8362601577869474E-2</v>
      </c>
      <c r="H61" s="39">
        <f t="shared" si="7"/>
        <v>1.7237750832443083E-2</v>
      </c>
      <c r="I61" s="51">
        <f t="shared" si="3"/>
        <v>37.747765621366156</v>
      </c>
      <c r="J61" s="51">
        <f t="shared" si="4"/>
        <v>40.210998946299682</v>
      </c>
    </row>
    <row r="62" spans="1:10" x14ac:dyDescent="0.2">
      <c r="A62" s="25" t="s">
        <v>113</v>
      </c>
      <c r="B62" t="s">
        <v>44</v>
      </c>
      <c r="C62">
        <v>80868</v>
      </c>
      <c r="D62">
        <v>5031</v>
      </c>
      <c r="E62" s="48">
        <f t="shared" si="1"/>
        <v>974.31325301204822</v>
      </c>
      <c r="F62" s="48">
        <f t="shared" si="0"/>
        <v>60.614457831325304</v>
      </c>
      <c r="G62" s="39">
        <f t="shared" si="7"/>
        <v>1.7065447058187189E-2</v>
      </c>
      <c r="H62" s="39">
        <f t="shared" si="7"/>
        <v>1.687483039062267E-2</v>
      </c>
      <c r="I62" s="51">
        <f t="shared" si="3"/>
        <v>40.616995159667162</v>
      </c>
      <c r="J62" s="51">
        <f t="shared" si="4"/>
        <v>41.075801327468547</v>
      </c>
    </row>
    <row r="63" spans="1:10" x14ac:dyDescent="0.2">
      <c r="A63" s="25" t="s">
        <v>114</v>
      </c>
      <c r="B63" t="s">
        <v>45</v>
      </c>
      <c r="C63">
        <v>82211</v>
      </c>
      <c r="D63">
        <v>5118</v>
      </c>
      <c r="E63" s="48">
        <f t="shared" si="1"/>
        <v>990.49397590361446</v>
      </c>
      <c r="F63" s="48">
        <f t="shared" si="0"/>
        <v>61.662650602409641</v>
      </c>
      <c r="G63" s="39">
        <f t="shared" si="7"/>
        <v>1.6159395077839266E-2</v>
      </c>
      <c r="H63" s="39">
        <f t="shared" si="7"/>
        <v>1.6534547237347711E-2</v>
      </c>
      <c r="I63" s="51">
        <f t="shared" si="3"/>
        <v>42.89437675241421</v>
      </c>
      <c r="J63" s="51">
        <f t="shared" si="4"/>
        <v>41.921146712399022</v>
      </c>
    </row>
    <row r="64" spans="1:10" x14ac:dyDescent="0.2">
      <c r="A64" s="31" t="s">
        <v>125</v>
      </c>
      <c r="B64" s="22" t="s">
        <v>46</v>
      </c>
      <c r="C64" s="22">
        <v>83505</v>
      </c>
      <c r="D64" s="22">
        <v>5209</v>
      </c>
      <c r="E64" s="48">
        <f t="shared" si="1"/>
        <v>1006.0843373493976</v>
      </c>
      <c r="F64" s="48">
        <f t="shared" si="0"/>
        <v>62.75903614457831</v>
      </c>
      <c r="G64" s="40">
        <f t="shared" si="7"/>
        <v>1.5370646947955311E-2</v>
      </c>
      <c r="H64" s="40">
        <f t="shared" si="7"/>
        <v>1.7278031240087553E-2</v>
      </c>
      <c r="I64" s="53">
        <f t="shared" si="3"/>
        <v>45.09551113280574</v>
      </c>
      <c r="J64" s="53">
        <f t="shared" si="4"/>
        <v>40.117254733961978</v>
      </c>
    </row>
    <row r="65" spans="1:15" x14ac:dyDescent="0.2">
      <c r="A65" s="31" t="s">
        <v>126</v>
      </c>
      <c r="B65" s="22" t="s">
        <v>47</v>
      </c>
      <c r="C65" s="22">
        <v>84802</v>
      </c>
      <c r="D65" s="22">
        <v>5297</v>
      </c>
      <c r="E65" s="66">
        <f t="shared" si="1"/>
        <v>1021.710843373494</v>
      </c>
      <c r="F65" s="66">
        <f t="shared" si="0"/>
        <v>63.819277108433738</v>
      </c>
      <c r="G65" s="40">
        <f t="shared" si="7"/>
        <v>1.4229452880494218E-2</v>
      </c>
      <c r="H65" s="40">
        <f t="shared" si="7"/>
        <v>1.7130957081595594E-2</v>
      </c>
      <c r="I65" s="53">
        <f t="shared" si="3"/>
        <v>48.712145602598241</v>
      </c>
      <c r="J65" s="53">
        <f t="shared" si="4"/>
        <v>40.46167282180739</v>
      </c>
    </row>
    <row r="66" spans="1:15" x14ac:dyDescent="0.2">
      <c r="A66" s="25" t="s">
        <v>127</v>
      </c>
      <c r="B66" t="s">
        <v>48</v>
      </c>
      <c r="C66">
        <v>85996</v>
      </c>
      <c r="D66">
        <v>5391</v>
      </c>
      <c r="E66" s="48">
        <f t="shared" si="1"/>
        <v>1036.0963855421687</v>
      </c>
      <c r="F66" s="48">
        <f t="shared" si="0"/>
        <v>64.951807228915669</v>
      </c>
      <c r="G66" s="40">
        <f t="shared" si="7"/>
        <v>1.3658105796081203E-2</v>
      </c>
      <c r="H66" s="40">
        <f t="shared" si="7"/>
        <v>1.6931257574175473E-2</v>
      </c>
      <c r="I66" s="53">
        <f t="shared" si="3"/>
        <v>50.74987636710383</v>
      </c>
      <c r="J66" s="53">
        <f t="shared" si="4"/>
        <v>40.938907079009489</v>
      </c>
    </row>
    <row r="67" spans="1:15" x14ac:dyDescent="0.2">
      <c r="A67" s="25" t="s">
        <v>128</v>
      </c>
      <c r="B67" t="s">
        <v>132</v>
      </c>
      <c r="C67">
        <v>87026</v>
      </c>
      <c r="D67">
        <v>5481</v>
      </c>
      <c r="E67" s="48">
        <f t="shared" si="1"/>
        <v>1048.5060240963855</v>
      </c>
      <c r="F67" s="48">
        <f t="shared" si="0"/>
        <v>66.036144578313255</v>
      </c>
      <c r="G67" s="40">
        <f t="shared" si="7"/>
        <v>1.299896528565158E-2</v>
      </c>
      <c r="H67" s="40">
        <f t="shared" si="7"/>
        <v>1.6128730648990012E-2</v>
      </c>
      <c r="I67" s="53">
        <f t="shared" si="3"/>
        <v>53.323258069244154</v>
      </c>
      <c r="J67" s="53">
        <f t="shared" si="4"/>
        <v>42.975928834384156</v>
      </c>
    </row>
    <row r="68" spans="1:15" x14ac:dyDescent="0.2">
      <c r="A68" s="80" t="s">
        <v>129</v>
      </c>
      <c r="B68" s="22" t="s">
        <v>133</v>
      </c>
      <c r="C68" s="22">
        <v>88194</v>
      </c>
      <c r="D68" s="22">
        <v>5574</v>
      </c>
      <c r="E68" s="66">
        <f t="shared" si="1"/>
        <v>1062.5783132530121</v>
      </c>
      <c r="F68" s="66">
        <f t="shared" si="0"/>
        <v>67.156626506024097</v>
      </c>
      <c r="G68" s="40">
        <f t="shared" si="7"/>
        <v>1.2709775092278365E-2</v>
      </c>
      <c r="H68" s="40">
        <f t="shared" si="7"/>
        <v>1.4372031799596778E-2</v>
      </c>
      <c r="I68" s="53">
        <f t="shared" si="3"/>
        <v>54.536541797742473</v>
      </c>
      <c r="J68" s="53">
        <f t="shared" si="4"/>
        <v>48.228892770707077</v>
      </c>
    </row>
    <row r="69" spans="1:15" x14ac:dyDescent="0.2">
      <c r="A69" s="31" t="s">
        <v>130</v>
      </c>
      <c r="B69" s="22" t="s">
        <v>134</v>
      </c>
      <c r="C69" s="22">
        <v>89328</v>
      </c>
      <c r="D69" s="22">
        <v>5650</v>
      </c>
      <c r="E69" s="66">
        <f t="shared" si="1"/>
        <v>1076.2409638554218</v>
      </c>
      <c r="F69" s="66">
        <f t="shared" si="0"/>
        <v>68.07228915662651</v>
      </c>
      <c r="G69" s="40">
        <f t="shared" si="7"/>
        <v>1.2456497484814286E-2</v>
      </c>
      <c r="H69" s="40">
        <f t="shared" si="7"/>
        <v>1.4401074884614702E-2</v>
      </c>
      <c r="I69" s="53">
        <f t="shared" si="3"/>
        <v>55.645431743952173</v>
      </c>
      <c r="J69" s="53">
        <f t="shared" si="4"/>
        <v>48.131628098154309</v>
      </c>
    </row>
    <row r="70" spans="1:15" x14ac:dyDescent="0.2">
      <c r="A70" s="87" t="s">
        <v>131</v>
      </c>
      <c r="B70" s="85" t="s">
        <v>135</v>
      </c>
      <c r="C70" s="85">
        <v>90481</v>
      </c>
      <c r="D70" s="85">
        <v>5710</v>
      </c>
      <c r="E70" s="89">
        <f>C70/83</f>
        <v>1090.132530120482</v>
      </c>
      <c r="F70" s="89">
        <f>D70/83</f>
        <v>68.795180722891573</v>
      </c>
      <c r="G70" s="163">
        <f>LN(C72/C68)/4</f>
        <v>1.2144351764467742E-2</v>
      </c>
      <c r="H70" s="163">
        <f>LN(D72/D68)/4</f>
        <v>1.3233374642689224E-2</v>
      </c>
      <c r="I70" s="86">
        <f t="shared" si="3"/>
        <v>57.075683741965811</v>
      </c>
      <c r="J70" s="86">
        <f t="shared" si="4"/>
        <v>52.378716636944482</v>
      </c>
    </row>
    <row r="71" spans="1:15" x14ac:dyDescent="0.2">
      <c r="A71" s="31" t="s">
        <v>145</v>
      </c>
      <c r="B71" s="22" t="s">
        <v>146</v>
      </c>
      <c r="C71" s="22">
        <v>91472</v>
      </c>
      <c r="D71" s="22">
        <v>5806</v>
      </c>
      <c r="E71" s="66">
        <f t="shared" ref="E71:F71" si="8">C71/83</f>
        <v>1102.0722891566265</v>
      </c>
      <c r="F71" s="66">
        <f t="shared" si="8"/>
        <v>69.951807228915669</v>
      </c>
      <c r="G71" s="129"/>
      <c r="H71" s="129"/>
      <c r="I71" s="53"/>
      <c r="J71" s="53"/>
    </row>
    <row r="72" spans="1:15" x14ac:dyDescent="0.2">
      <c r="A72" s="31" t="s">
        <v>136</v>
      </c>
      <c r="B72" s="22" t="s">
        <v>147</v>
      </c>
      <c r="C72" s="22">
        <v>92584</v>
      </c>
      <c r="D72" s="22">
        <v>5877</v>
      </c>
      <c r="E72" s="66">
        <f>C72/83</f>
        <v>1115.4698795180723</v>
      </c>
      <c r="F72" s="66">
        <f>D72/83</f>
        <v>70.807228915662648</v>
      </c>
      <c r="G72" s="129"/>
      <c r="H72" s="129"/>
      <c r="I72" s="53"/>
      <c r="J72" s="53"/>
    </row>
    <row r="73" spans="1:15" x14ac:dyDescent="0.2">
      <c r="A73" s="34"/>
      <c r="B73" s="2"/>
    </row>
    <row r="74" spans="1:15" x14ac:dyDescent="0.2">
      <c r="A74" s="34"/>
    </row>
    <row r="75" spans="1:15" x14ac:dyDescent="0.2">
      <c r="A75" s="34"/>
    </row>
    <row r="76" spans="1:15" x14ac:dyDescent="0.2">
      <c r="A76" s="68" t="s">
        <v>175</v>
      </c>
      <c r="B76" t="s">
        <v>160</v>
      </c>
      <c r="C76" s="22">
        <v>235429</v>
      </c>
      <c r="D76" s="22">
        <v>11260</v>
      </c>
      <c r="E76" s="66">
        <f t="shared" ref="E76:F77" si="9">C76/83</f>
        <v>2836.4939759036147</v>
      </c>
      <c r="F76" s="66">
        <f t="shared" si="9"/>
        <v>135.66265060240963</v>
      </c>
      <c r="G76" s="22"/>
      <c r="H76" s="129"/>
      <c r="I76" s="53"/>
      <c r="J76" s="53"/>
    </row>
    <row r="77" spans="1:15" x14ac:dyDescent="0.2">
      <c r="A77" s="68" t="s">
        <v>176</v>
      </c>
      <c r="B77" s="22" t="s">
        <v>161</v>
      </c>
      <c r="C77" s="22">
        <v>237878</v>
      </c>
      <c r="D77" s="22">
        <v>11408</v>
      </c>
      <c r="E77" s="66">
        <f t="shared" si="9"/>
        <v>2866</v>
      </c>
      <c r="F77" s="66">
        <f t="shared" si="9"/>
        <v>137.44578313253012</v>
      </c>
      <c r="G77" s="129"/>
      <c r="H77" s="129"/>
      <c r="I77" s="53"/>
      <c r="J77" s="53"/>
    </row>
    <row r="78" spans="1:15" x14ac:dyDescent="0.2">
      <c r="A78" s="130" t="s">
        <v>177</v>
      </c>
      <c r="B78" s="85" t="s">
        <v>162</v>
      </c>
      <c r="C78" s="85">
        <v>240438</v>
      </c>
      <c r="D78" s="85">
        <v>11571</v>
      </c>
      <c r="E78" s="89">
        <f>C78/83</f>
        <v>2896.8433734939758</v>
      </c>
      <c r="F78" s="89">
        <f>D78/83</f>
        <v>139.40963855421685</v>
      </c>
      <c r="G78" s="163">
        <f>LN(C80/C76)/4</f>
        <v>1.0663264121195778E-2</v>
      </c>
      <c r="H78" s="163">
        <f>LN(D80/D76)/4</f>
        <v>1.4470858045529712E-2</v>
      </c>
      <c r="I78" s="86">
        <f t="shared" ref="I78" si="10">LN(2)/G78</f>
        <v>65.003283486352942</v>
      </c>
      <c r="J78" s="86">
        <f t="shared" ref="J78" si="11">LN(2)/(H78)</f>
        <v>47.89952180990884</v>
      </c>
      <c r="K78" t="s">
        <v>259</v>
      </c>
      <c r="L78" s="22"/>
      <c r="M78" s="22"/>
      <c r="N78" s="22"/>
      <c r="O78" s="22"/>
    </row>
    <row r="79" spans="1:15" x14ac:dyDescent="0.2">
      <c r="A79" s="34" t="s">
        <v>178</v>
      </c>
      <c r="B79" t="s">
        <v>163</v>
      </c>
      <c r="C79">
        <v>243051</v>
      </c>
      <c r="D79">
        <v>11731</v>
      </c>
      <c r="E79" s="66">
        <f t="shared" ref="E79:E80" si="12">C79/83</f>
        <v>2928.3253012048194</v>
      </c>
      <c r="F79" s="66">
        <f t="shared" ref="F79:F80" si="13">D79/83</f>
        <v>141.33734939759037</v>
      </c>
      <c r="L79" s="22"/>
      <c r="M79" s="22"/>
      <c r="N79" s="22"/>
      <c r="O79" s="22"/>
    </row>
    <row r="80" spans="1:15" x14ac:dyDescent="0.2">
      <c r="A80" s="25" t="s">
        <v>179</v>
      </c>
      <c r="B80" t="s">
        <v>164</v>
      </c>
      <c r="C80">
        <v>245688</v>
      </c>
      <c r="D80">
        <v>11931</v>
      </c>
      <c r="E80" s="66">
        <f t="shared" si="12"/>
        <v>2960.0963855421687</v>
      </c>
      <c r="F80" s="66">
        <f t="shared" si="13"/>
        <v>143.74698795180723</v>
      </c>
    </row>
  </sheetData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A8F0-8DE6-4B2F-B3D8-4FAD4BB13235}">
  <dimension ref="A1:J80"/>
  <sheetViews>
    <sheetView workbookViewId="0">
      <pane xSplit="2" ySplit="5" topLeftCell="D18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260</v>
      </c>
      <c r="E1" t="s">
        <v>262</v>
      </c>
    </row>
    <row r="2" spans="1:10" x14ac:dyDescent="0.2">
      <c r="A2" s="1"/>
      <c r="B2" s="3"/>
      <c r="C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53</v>
      </c>
      <c r="B6" s="4" t="s">
        <v>30</v>
      </c>
      <c r="C6">
        <v>21</v>
      </c>
      <c r="E6" s="48">
        <f>C6/4.9</f>
        <v>4.2857142857142856</v>
      </c>
    </row>
    <row r="7" spans="1:10" x14ac:dyDescent="0.2">
      <c r="A7" s="23" t="s">
        <v>54</v>
      </c>
      <c r="B7" s="4" t="s">
        <v>29</v>
      </c>
      <c r="C7">
        <v>24</v>
      </c>
      <c r="E7" s="48">
        <f t="shared" ref="E7:F37" si="0">C7/4.9</f>
        <v>4.8979591836734686</v>
      </c>
      <c r="F7" s="78"/>
    </row>
    <row r="8" spans="1:10" x14ac:dyDescent="0.2">
      <c r="A8" s="23" t="s">
        <v>55</v>
      </c>
      <c r="B8" s="4" t="s">
        <v>28</v>
      </c>
      <c r="C8">
        <v>34</v>
      </c>
      <c r="E8" s="48">
        <f t="shared" si="0"/>
        <v>6.9387755102040813</v>
      </c>
      <c r="F8" s="78"/>
      <c r="G8" s="16">
        <f t="shared" ref="G8:H23" si="1">LN(C10/C6)/4</f>
        <v>0.30099320108148403</v>
      </c>
      <c r="I8" s="51">
        <f>LN(2)/G8</f>
        <v>2.3028665699737796</v>
      </c>
      <c r="J8" s="51"/>
    </row>
    <row r="9" spans="1:10" x14ac:dyDescent="0.2">
      <c r="A9" s="52" t="s">
        <v>56</v>
      </c>
      <c r="B9" s="4" t="s">
        <v>27</v>
      </c>
      <c r="C9">
        <v>43</v>
      </c>
      <c r="D9">
        <v>1</v>
      </c>
      <c r="E9" s="48">
        <f t="shared" si="0"/>
        <v>8.7755102040816322</v>
      </c>
      <c r="F9" s="48">
        <f t="shared" si="0"/>
        <v>0.2040816326530612</v>
      </c>
      <c r="G9" s="16">
        <f t="shared" si="1"/>
        <v>0.33043895999557987</v>
      </c>
      <c r="I9" s="51">
        <f t="shared" ref="I9" si="2">LN(2)/G9</f>
        <v>2.0976557382011407</v>
      </c>
      <c r="J9" s="51"/>
    </row>
    <row r="10" spans="1:10" x14ac:dyDescent="0.2">
      <c r="A10" s="52" t="s">
        <v>57</v>
      </c>
      <c r="B10" s="4" t="s">
        <v>26</v>
      </c>
      <c r="C10">
        <v>70</v>
      </c>
      <c r="D10">
        <v>1</v>
      </c>
      <c r="E10" s="48">
        <f t="shared" si="0"/>
        <v>14.285714285714285</v>
      </c>
      <c r="F10" s="48">
        <f t="shared" si="0"/>
        <v>0.2040816326530612</v>
      </c>
      <c r="G10" s="16">
        <f t="shared" si="1"/>
        <v>0.33336296993637765</v>
      </c>
      <c r="I10" s="51">
        <f>LN(2)/G10</f>
        <v>2.0792566753656905</v>
      </c>
      <c r="J10" s="51"/>
    </row>
    <row r="11" spans="1:10" x14ac:dyDescent="0.2">
      <c r="A11" s="52" t="s">
        <v>58</v>
      </c>
      <c r="B11" s="4" t="s">
        <v>25</v>
      </c>
      <c r="C11">
        <v>90</v>
      </c>
      <c r="D11">
        <v>1</v>
      </c>
      <c r="E11" s="48">
        <f t="shared" si="0"/>
        <v>18.367346938775508</v>
      </c>
      <c r="F11" s="48">
        <f t="shared" si="0"/>
        <v>0.2040816326530612</v>
      </c>
      <c r="G11" s="16">
        <f t="shared" si="1"/>
        <v>0.34364958033917481</v>
      </c>
      <c r="H11" s="16">
        <f t="shared" si="1"/>
        <v>0.17328679513998632</v>
      </c>
      <c r="I11" s="51">
        <f t="shared" ref="I11:J39" si="3">LN(2)/G11</f>
        <v>2.0170173927633601</v>
      </c>
      <c r="J11" s="51">
        <f>LN(2)/H11</f>
        <v>4</v>
      </c>
    </row>
    <row r="12" spans="1:10" x14ac:dyDescent="0.2">
      <c r="A12" s="52" t="s">
        <v>59</v>
      </c>
      <c r="B12" s="4" t="s">
        <v>24</v>
      </c>
      <c r="C12">
        <v>129</v>
      </c>
      <c r="D12">
        <v>2</v>
      </c>
      <c r="E12" s="48">
        <f t="shared" si="0"/>
        <v>26.326530612244895</v>
      </c>
      <c r="F12" s="48">
        <f t="shared" si="0"/>
        <v>0.4081632653061224</v>
      </c>
      <c r="G12" s="16">
        <f t="shared" si="1"/>
        <v>0.28966913235268993</v>
      </c>
      <c r="H12" s="16">
        <f t="shared" si="1"/>
        <v>0.17328679513998632</v>
      </c>
      <c r="I12" s="51">
        <f t="shared" si="3"/>
        <v>2.3928927978283725</v>
      </c>
      <c r="J12" s="51">
        <f t="shared" si="3"/>
        <v>4</v>
      </c>
    </row>
    <row r="13" spans="1:10" x14ac:dyDescent="0.2">
      <c r="A13" s="52" t="s">
        <v>60</v>
      </c>
      <c r="B13" s="4" t="s">
        <v>23</v>
      </c>
      <c r="C13">
        <v>170</v>
      </c>
      <c r="D13">
        <v>2</v>
      </c>
      <c r="E13" s="48">
        <f t="shared" si="0"/>
        <v>34.693877551020407</v>
      </c>
      <c r="F13" s="48">
        <f t="shared" si="0"/>
        <v>0.4081632653061224</v>
      </c>
      <c r="G13" s="16">
        <f t="shared" si="1"/>
        <v>0.29423603298450418</v>
      </c>
      <c r="H13" s="16">
        <f t="shared" si="1"/>
        <v>0.17328679513998632</v>
      </c>
      <c r="I13" s="51">
        <f t="shared" si="3"/>
        <v>2.3557521950292526</v>
      </c>
      <c r="J13" s="51">
        <f t="shared" si="3"/>
        <v>4</v>
      </c>
    </row>
    <row r="14" spans="1:10" x14ac:dyDescent="0.2">
      <c r="A14" s="52" t="s">
        <v>61</v>
      </c>
      <c r="B14" s="4" t="s">
        <v>22</v>
      </c>
      <c r="C14">
        <v>223</v>
      </c>
      <c r="D14">
        <v>2</v>
      </c>
      <c r="E14" s="48">
        <f t="shared" si="0"/>
        <v>45.510204081632651</v>
      </c>
      <c r="F14" s="48">
        <f t="shared" si="0"/>
        <v>0.4081632653061224</v>
      </c>
      <c r="G14" s="16">
        <f t="shared" si="1"/>
        <v>0.26070523225992354</v>
      </c>
      <c r="H14" s="16">
        <f t="shared" si="1"/>
        <v>0</v>
      </c>
      <c r="I14" s="51">
        <f t="shared" si="3"/>
        <v>2.6587390462070837</v>
      </c>
      <c r="J14" s="51"/>
    </row>
    <row r="15" spans="1:10" x14ac:dyDescent="0.2">
      <c r="A15" s="52" t="s">
        <v>62</v>
      </c>
      <c r="B15" s="4" t="s">
        <v>21</v>
      </c>
      <c r="C15">
        <v>292</v>
      </c>
      <c r="D15">
        <v>2</v>
      </c>
      <c r="E15" s="48">
        <f t="shared" si="0"/>
        <v>59.591836734693871</v>
      </c>
      <c r="F15" s="48">
        <f t="shared" si="0"/>
        <v>0.4081632653061224</v>
      </c>
      <c r="G15" s="16">
        <f t="shared" si="1"/>
        <v>0.29669170071925555</v>
      </c>
      <c r="H15" s="16">
        <f t="shared" si="1"/>
        <v>0.1013662770270411</v>
      </c>
      <c r="I15" s="51">
        <f t="shared" si="3"/>
        <v>2.3362540269228349</v>
      </c>
      <c r="J15" s="51">
        <f t="shared" si="3"/>
        <v>6.838045165405819</v>
      </c>
    </row>
    <row r="16" spans="1:10" x14ac:dyDescent="0.2">
      <c r="A16" s="52" t="s">
        <v>63</v>
      </c>
      <c r="B16" s="4" t="s">
        <v>20</v>
      </c>
      <c r="C16">
        <v>366</v>
      </c>
      <c r="D16">
        <v>2</v>
      </c>
      <c r="E16" s="48">
        <f t="shared" si="0"/>
        <v>74.693877551020407</v>
      </c>
      <c r="F16" s="48">
        <f t="shared" si="0"/>
        <v>0.4081632653061224</v>
      </c>
      <c r="G16" s="16">
        <f t="shared" si="1"/>
        <v>0.27983077202766782</v>
      </c>
      <c r="H16" s="16">
        <f t="shared" si="1"/>
        <v>0.1013662770270411</v>
      </c>
      <c r="I16" s="51">
        <f t="shared" si="3"/>
        <v>2.4770227217591763</v>
      </c>
      <c r="J16" s="51">
        <f t="shared" si="3"/>
        <v>6.838045165405819</v>
      </c>
    </row>
    <row r="17" spans="1:10" x14ac:dyDescent="0.2">
      <c r="A17" s="52" t="s">
        <v>64</v>
      </c>
      <c r="B17" s="4" t="s">
        <v>19</v>
      </c>
      <c r="C17">
        <v>557</v>
      </c>
      <c r="D17">
        <v>3</v>
      </c>
      <c r="E17" s="48">
        <f t="shared" si="0"/>
        <v>113.67346938775509</v>
      </c>
      <c r="F17" s="48">
        <f t="shared" si="0"/>
        <v>0.61224489795918358</v>
      </c>
      <c r="G17" s="16">
        <f t="shared" si="1"/>
        <v>0.24723247887853167</v>
      </c>
      <c r="H17" s="16">
        <f t="shared" si="1"/>
        <v>0.1013662770270411</v>
      </c>
      <c r="I17" s="51">
        <f t="shared" si="3"/>
        <v>2.8036250888399534</v>
      </c>
      <c r="J17" s="51">
        <f t="shared" si="3"/>
        <v>6.838045165405819</v>
      </c>
    </row>
    <row r="18" spans="1:10" x14ac:dyDescent="0.2">
      <c r="A18" s="52" t="s">
        <v>65</v>
      </c>
      <c r="B18" s="4" t="s">
        <v>18</v>
      </c>
      <c r="C18">
        <v>683</v>
      </c>
      <c r="D18">
        <v>3</v>
      </c>
      <c r="E18" s="48">
        <f t="shared" si="0"/>
        <v>139.38775510204081</v>
      </c>
      <c r="F18" s="48">
        <f t="shared" si="0"/>
        <v>0.61224489795918358</v>
      </c>
      <c r="G18" s="16">
        <f t="shared" si="1"/>
        <v>0.22660149316040326</v>
      </c>
      <c r="H18" s="16">
        <f t="shared" si="1"/>
        <v>0.17328679513998632</v>
      </c>
      <c r="I18" s="51">
        <f t="shared" si="3"/>
        <v>3.058881787991091</v>
      </c>
      <c r="J18" s="51">
        <f t="shared" si="3"/>
        <v>4</v>
      </c>
    </row>
    <row r="19" spans="1:10" x14ac:dyDescent="0.2">
      <c r="A19" s="52" t="s">
        <v>66</v>
      </c>
      <c r="B19" s="4" t="s">
        <v>17</v>
      </c>
      <c r="C19">
        <v>785</v>
      </c>
      <c r="D19">
        <v>3</v>
      </c>
      <c r="E19" s="48">
        <f t="shared" si="0"/>
        <v>160.20408163265304</v>
      </c>
      <c r="F19" s="48">
        <f t="shared" si="0"/>
        <v>0.61224489795918358</v>
      </c>
      <c r="G19" s="16">
        <f t="shared" si="1"/>
        <v>0.17574326867780912</v>
      </c>
      <c r="H19" s="16">
        <f t="shared" si="1"/>
        <v>0.17328679513998632</v>
      </c>
      <c r="I19" s="51">
        <f t="shared" si="3"/>
        <v>3.9440894992723443</v>
      </c>
      <c r="J19" s="51">
        <f t="shared" si="3"/>
        <v>4</v>
      </c>
    </row>
    <row r="20" spans="1:10" x14ac:dyDescent="0.2">
      <c r="A20" s="52" t="s">
        <v>67</v>
      </c>
      <c r="B20" s="4" t="s">
        <v>16</v>
      </c>
      <c r="C20">
        <v>906</v>
      </c>
      <c r="D20">
        <v>4</v>
      </c>
      <c r="E20" s="48">
        <f t="shared" si="0"/>
        <v>184.89795918367346</v>
      </c>
      <c r="F20" s="48">
        <f t="shared" si="0"/>
        <v>0.81632653061224481</v>
      </c>
      <c r="G20" s="16">
        <f t="shared" si="1"/>
        <v>0.16642179978561381</v>
      </c>
      <c r="H20" s="16">
        <f t="shared" si="1"/>
        <v>0.21182446509680092</v>
      </c>
      <c r="I20" s="51">
        <f>LN(2)/G20</f>
        <v>4.165002310111201</v>
      </c>
      <c r="J20" s="51">
        <f t="shared" si="3"/>
        <v>3.2722715964050062</v>
      </c>
    </row>
    <row r="21" spans="1:10" x14ac:dyDescent="0.2">
      <c r="A21" s="52" t="s">
        <v>68</v>
      </c>
      <c r="B21" s="4" t="s">
        <v>15</v>
      </c>
      <c r="C21">
        <v>1125</v>
      </c>
      <c r="D21">
        <v>6</v>
      </c>
      <c r="E21" s="48">
        <f t="shared" si="0"/>
        <v>229.59183673469386</v>
      </c>
      <c r="F21" s="48">
        <f t="shared" si="0"/>
        <v>1.2244897959183672</v>
      </c>
      <c r="G21" s="16">
        <f t="shared" si="1"/>
        <v>0.172329550830712</v>
      </c>
      <c r="H21" s="16">
        <f t="shared" si="1"/>
        <v>0.27465307216702745</v>
      </c>
      <c r="I21" s="51">
        <f t="shared" si="3"/>
        <v>4.0222189242566921</v>
      </c>
      <c r="J21" s="51">
        <f t="shared" si="3"/>
        <v>2.5237190142858297</v>
      </c>
    </row>
    <row r="22" spans="1:10" x14ac:dyDescent="0.2">
      <c r="A22" s="52" t="s">
        <v>69</v>
      </c>
      <c r="B22" s="4" t="s">
        <v>14</v>
      </c>
      <c r="C22">
        <v>1329</v>
      </c>
      <c r="D22">
        <v>7</v>
      </c>
      <c r="E22" s="48">
        <f t="shared" si="0"/>
        <v>271.22448979591837</v>
      </c>
      <c r="F22" s="48">
        <f t="shared" si="0"/>
        <v>1.4285714285714284</v>
      </c>
      <c r="G22" s="16">
        <f t="shared" si="1"/>
        <v>0.17425071811878573</v>
      </c>
      <c r="H22" s="16">
        <f t="shared" si="1"/>
        <v>0.38953615451163748</v>
      </c>
      <c r="I22" s="51">
        <f t="shared" si="3"/>
        <v>3.9778727344321805</v>
      </c>
      <c r="J22" s="51">
        <f t="shared" si="3"/>
        <v>1.7794168077387984</v>
      </c>
    </row>
    <row r="23" spans="1:10" x14ac:dyDescent="0.2">
      <c r="A23" s="52" t="s">
        <v>70</v>
      </c>
      <c r="B23" s="4" t="s">
        <v>13</v>
      </c>
      <c r="C23">
        <v>1564</v>
      </c>
      <c r="D23">
        <v>9</v>
      </c>
      <c r="E23" s="48">
        <f t="shared" si="0"/>
        <v>319.18367346938771</v>
      </c>
      <c r="F23" s="48">
        <f t="shared" si="0"/>
        <v>1.8367346938775508</v>
      </c>
      <c r="G23" s="16">
        <f t="shared" si="1"/>
        <v>0.15852615998154049</v>
      </c>
      <c r="H23" s="16">
        <f t="shared" si="1"/>
        <v>0.32482074603256522</v>
      </c>
      <c r="I23" s="51">
        <f t="shared" si="3"/>
        <v>4.3724466715188113</v>
      </c>
      <c r="J23" s="51">
        <f t="shared" si="3"/>
        <v>2.1339375302415355</v>
      </c>
    </row>
    <row r="24" spans="1:10" x14ac:dyDescent="0.2">
      <c r="A24" s="52" t="s">
        <v>71</v>
      </c>
      <c r="B24" s="4" t="s">
        <v>12</v>
      </c>
      <c r="C24">
        <v>1819</v>
      </c>
      <c r="D24">
        <v>19</v>
      </c>
      <c r="E24" s="48">
        <f t="shared" si="0"/>
        <v>371.22448979591832</v>
      </c>
      <c r="F24" s="48">
        <f t="shared" si="0"/>
        <v>3.8775510204081631</v>
      </c>
      <c r="G24" s="16">
        <f t="shared" ref="G24:H39" si="4">LN(C26/C22)/4</f>
        <v>0.14931812684335694</v>
      </c>
      <c r="H24" s="16">
        <f t="shared" si="4"/>
        <v>0.40940219735019917</v>
      </c>
      <c r="I24" s="51">
        <f t="shared" si="3"/>
        <v>4.6420832836129495</v>
      </c>
      <c r="J24" s="51">
        <f t="shared" si="3"/>
        <v>1.6930714711504908</v>
      </c>
    </row>
    <row r="25" spans="1:10" x14ac:dyDescent="0.2">
      <c r="A25" s="52" t="s">
        <v>72</v>
      </c>
      <c r="B25" s="4" t="s">
        <v>11</v>
      </c>
      <c r="C25">
        <v>2121</v>
      </c>
      <c r="D25">
        <v>22</v>
      </c>
      <c r="E25" s="48">
        <f t="shared" si="0"/>
        <v>432.85714285714283</v>
      </c>
      <c r="F25" s="48">
        <f t="shared" si="0"/>
        <v>4.4897959183673466</v>
      </c>
      <c r="G25" s="16">
        <f t="shared" si="4"/>
        <v>0.12850436384844172</v>
      </c>
      <c r="H25" s="16">
        <f t="shared" si="4"/>
        <v>0.40785420478821888</v>
      </c>
      <c r="I25" s="51">
        <f t="shared" si="3"/>
        <v>5.3939583046179225</v>
      </c>
      <c r="J25" s="51">
        <f t="shared" si="3"/>
        <v>1.6994974488981101</v>
      </c>
    </row>
    <row r="26" spans="1:10" x14ac:dyDescent="0.2">
      <c r="A26" s="52" t="s">
        <v>73</v>
      </c>
      <c r="B26" s="4" t="s">
        <v>10</v>
      </c>
      <c r="C26">
        <v>2415</v>
      </c>
      <c r="D26">
        <v>36</v>
      </c>
      <c r="E26" s="48">
        <f t="shared" si="0"/>
        <v>492.85714285714283</v>
      </c>
      <c r="F26" s="48">
        <f t="shared" si="0"/>
        <v>7.3469387755102034</v>
      </c>
      <c r="G26" s="16">
        <f t="shared" si="4"/>
        <v>0.11746654541185399</v>
      </c>
      <c r="H26" s="16">
        <f t="shared" si="4"/>
        <v>0.26113626684945845</v>
      </c>
      <c r="I26" s="51">
        <f t="shared" si="3"/>
        <v>5.9008050175449975</v>
      </c>
      <c r="J26" s="51">
        <f t="shared" si="3"/>
        <v>2.6543505003061689</v>
      </c>
    </row>
    <row r="27" spans="1:10" x14ac:dyDescent="0.2">
      <c r="A27" s="52" t="s">
        <v>74</v>
      </c>
      <c r="B27" s="4" t="s">
        <v>9</v>
      </c>
      <c r="C27">
        <v>2615</v>
      </c>
      <c r="D27" s="15">
        <v>46</v>
      </c>
      <c r="E27" s="48">
        <f t="shared" si="0"/>
        <v>533.67346938775506</v>
      </c>
      <c r="F27" s="48">
        <f t="shared" si="0"/>
        <v>9.3877551020408152</v>
      </c>
      <c r="G27" s="16">
        <f t="shared" si="4"/>
        <v>0.10553531309257963</v>
      </c>
      <c r="H27" s="16">
        <f t="shared" si="4"/>
        <v>0.2929093559207499</v>
      </c>
      <c r="I27" s="51">
        <f t="shared" si="3"/>
        <v>6.5679170341010877</v>
      </c>
      <c r="J27" s="51">
        <f t="shared" si="3"/>
        <v>2.3664221253058386</v>
      </c>
    </row>
    <row r="28" spans="1:10" x14ac:dyDescent="0.2">
      <c r="A28" s="52" t="s">
        <v>75</v>
      </c>
      <c r="B28" s="4" t="s">
        <v>8</v>
      </c>
      <c r="C28">
        <v>2910</v>
      </c>
      <c r="D28">
        <v>54</v>
      </c>
      <c r="E28" s="48">
        <f t="shared" si="0"/>
        <v>593.87755102040808</v>
      </c>
      <c r="F28" s="48">
        <f t="shared" si="0"/>
        <v>11.020408163265305</v>
      </c>
      <c r="G28" s="16">
        <f t="shared" si="4"/>
        <v>8.8951250107548077E-2</v>
      </c>
      <c r="H28" s="16">
        <f t="shared" si="4"/>
        <v>0.21478307950855161</v>
      </c>
      <c r="I28" s="51">
        <f t="shared" si="3"/>
        <v>7.7924388889631508</v>
      </c>
      <c r="J28" s="51">
        <f t="shared" si="3"/>
        <v>3.2271963980865985</v>
      </c>
    </row>
    <row r="29" spans="1:10" x14ac:dyDescent="0.2">
      <c r="A29" s="52" t="s">
        <v>76</v>
      </c>
      <c r="B29" s="4" t="s">
        <v>7</v>
      </c>
      <c r="C29">
        <v>3235</v>
      </c>
      <c r="D29">
        <v>71</v>
      </c>
      <c r="E29" s="48">
        <f t="shared" si="0"/>
        <v>660.20408163265301</v>
      </c>
      <c r="F29" s="48">
        <f t="shared" si="0"/>
        <v>14.489795918367346</v>
      </c>
      <c r="G29" s="16">
        <f t="shared" si="4"/>
        <v>9.6637319196180696E-2</v>
      </c>
      <c r="H29" s="16">
        <f t="shared" si="4"/>
        <v>0.18908152054536925</v>
      </c>
      <c r="I29" s="51">
        <f t="shared" si="3"/>
        <v>7.1726656567615121</v>
      </c>
      <c r="J29" s="51">
        <f t="shared" si="3"/>
        <v>3.6658642185693009</v>
      </c>
    </row>
    <row r="30" spans="1:10" x14ac:dyDescent="0.2">
      <c r="A30" s="87" t="s">
        <v>79</v>
      </c>
      <c r="B30" s="131" t="s">
        <v>6</v>
      </c>
      <c r="C30" s="85">
        <v>3447</v>
      </c>
      <c r="D30" s="85">
        <v>85</v>
      </c>
      <c r="E30" s="89">
        <f>C30/4.9</f>
        <v>703.46938775510193</v>
      </c>
      <c r="F30" s="89">
        <f>D30/4.9</f>
        <v>17.346938775510203</v>
      </c>
      <c r="G30" s="100">
        <f>LN(C32/C28)/4</f>
        <v>9.6040768869621665E-2</v>
      </c>
      <c r="H30" s="100">
        <f>LN(D32/D28)/4</f>
        <v>0.19962692405444291</v>
      </c>
      <c r="I30" s="86">
        <f>LN(2)/G30</f>
        <v>7.2172181534793225</v>
      </c>
      <c r="J30" s="86">
        <f>LN(2)/H30</f>
        <v>3.4722128983508656</v>
      </c>
    </row>
    <row r="31" spans="1:10" x14ac:dyDescent="0.2">
      <c r="A31" s="52" t="s">
        <v>80</v>
      </c>
      <c r="B31" s="4" t="s">
        <v>5</v>
      </c>
      <c r="C31">
        <v>3849</v>
      </c>
      <c r="D31">
        <v>98</v>
      </c>
      <c r="E31" s="48">
        <f t="shared" si="0"/>
        <v>785.51020408163265</v>
      </c>
      <c r="F31" s="48">
        <f t="shared" si="0"/>
        <v>20</v>
      </c>
      <c r="G31" s="16">
        <f t="shared" si="4"/>
        <v>8.8224140726693073E-2</v>
      </c>
      <c r="H31" s="16">
        <f t="shared" si="4"/>
        <v>0.16432526219670238</v>
      </c>
      <c r="I31" s="51">
        <f t="shared" si="3"/>
        <v>7.8566611683668892</v>
      </c>
      <c r="J31" s="51">
        <f t="shared" si="3"/>
        <v>4.218141333194569</v>
      </c>
    </row>
    <row r="32" spans="1:10" x14ac:dyDescent="0.2">
      <c r="A32" s="52" t="s">
        <v>81</v>
      </c>
      <c r="B32" s="4" t="s">
        <v>4</v>
      </c>
      <c r="C32">
        <v>4273</v>
      </c>
      <c r="D32">
        <v>120</v>
      </c>
      <c r="E32" s="48">
        <f t="shared" si="0"/>
        <v>872.0408163265306</v>
      </c>
      <c r="F32" s="48">
        <f t="shared" si="0"/>
        <v>24.489795918367346</v>
      </c>
      <c r="G32" s="16">
        <f t="shared" si="4"/>
        <v>9.2683226080713291E-2</v>
      </c>
      <c r="H32" s="16">
        <f t="shared" si="4"/>
        <v>0.15498594413416258</v>
      </c>
      <c r="I32" s="51">
        <f t="shared" si="3"/>
        <v>7.4786691170667421</v>
      </c>
      <c r="J32" s="51">
        <f t="shared" si="3"/>
        <v>4.4723228576129905</v>
      </c>
    </row>
    <row r="33" spans="1:10" x14ac:dyDescent="0.2">
      <c r="A33" s="52" t="s">
        <v>82</v>
      </c>
      <c r="B33" s="4" t="s">
        <v>3</v>
      </c>
      <c r="C33">
        <v>4604</v>
      </c>
      <c r="D33">
        <v>137</v>
      </c>
      <c r="E33" s="48">
        <f t="shared" si="0"/>
        <v>939.59183673469386</v>
      </c>
      <c r="F33" s="48">
        <f t="shared" si="0"/>
        <v>27.959183673469386</v>
      </c>
      <c r="G33" s="16">
        <f t="shared" si="4"/>
        <v>8.2974147779455748E-2</v>
      </c>
      <c r="H33" s="16">
        <f t="shared" si="4"/>
        <v>0.14352195513598928</v>
      </c>
      <c r="I33" s="51">
        <f t="shared" si="3"/>
        <v>8.3537728209311872</v>
      </c>
      <c r="J33" s="51">
        <f t="shared" si="3"/>
        <v>4.8295550315154054</v>
      </c>
    </row>
    <row r="34" spans="1:10" x14ac:dyDescent="0.2">
      <c r="A34" s="52" t="s">
        <v>85</v>
      </c>
      <c r="B34" s="4" t="s">
        <v>2</v>
      </c>
      <c r="C34">
        <v>4994</v>
      </c>
      <c r="D34">
        <v>158</v>
      </c>
      <c r="E34" s="48">
        <f t="shared" si="0"/>
        <v>1019.1836734693877</v>
      </c>
      <c r="F34" s="48">
        <f t="shared" si="0"/>
        <v>32.244897959183675</v>
      </c>
      <c r="G34" s="16">
        <f t="shared" si="4"/>
        <v>7.2431930080058549E-2</v>
      </c>
      <c r="H34" s="16">
        <f t="shared" si="4"/>
        <v>0.13990394698385566</v>
      </c>
      <c r="I34" s="51">
        <f t="shared" si="3"/>
        <v>9.5696356536932559</v>
      </c>
      <c r="J34" s="51">
        <f t="shared" si="3"/>
        <v>4.954450503386667</v>
      </c>
    </row>
    <row r="35" spans="1:10" ht="15" x14ac:dyDescent="0.2">
      <c r="A35" s="31" t="s">
        <v>89</v>
      </c>
      <c r="B35" s="21" t="s">
        <v>1</v>
      </c>
      <c r="C35" s="56">
        <v>5364</v>
      </c>
      <c r="D35" s="56">
        <v>174</v>
      </c>
      <c r="E35" s="48">
        <f t="shared" si="0"/>
        <v>1094.6938775510203</v>
      </c>
      <c r="F35" s="48">
        <f t="shared" si="0"/>
        <v>35.510204081632651</v>
      </c>
      <c r="G35" s="28">
        <f t="shared" si="4"/>
        <v>6.9272968940980187E-2</v>
      </c>
      <c r="H35" s="16">
        <f t="shared" si="4"/>
        <v>0.13490114707900852</v>
      </c>
      <c r="I35" s="53">
        <f t="shared" si="3"/>
        <v>10.006026754108072</v>
      </c>
      <c r="J35" s="51">
        <f t="shared" si="3"/>
        <v>5.1381859648234478</v>
      </c>
    </row>
    <row r="36" spans="1:10" ht="15" x14ac:dyDescent="0.2">
      <c r="A36" s="31" t="s">
        <v>90</v>
      </c>
      <c r="B36" s="21" t="s">
        <v>0</v>
      </c>
      <c r="C36" s="56">
        <v>5709</v>
      </c>
      <c r="D36" s="56">
        <v>210</v>
      </c>
      <c r="E36" s="48">
        <f t="shared" si="0"/>
        <v>1165.1020408163265</v>
      </c>
      <c r="F36" s="48">
        <f t="shared" si="0"/>
        <v>42.857142857142854</v>
      </c>
      <c r="G36" s="28">
        <f t="shared" si="4"/>
        <v>6.8721320846111544E-2</v>
      </c>
      <c r="H36" s="16">
        <f t="shared" si="4"/>
        <v>0.12738974978769943</v>
      </c>
      <c r="I36" s="53">
        <f t="shared" si="3"/>
        <v>10.086348341763074</v>
      </c>
      <c r="J36" s="51">
        <f t="shared" si="3"/>
        <v>5.4411534814622469</v>
      </c>
    </row>
    <row r="37" spans="1:10" ht="15" x14ac:dyDescent="0.2">
      <c r="A37" s="31" t="s">
        <v>94</v>
      </c>
      <c r="B37" s="21" t="s">
        <v>83</v>
      </c>
      <c r="C37" s="56">
        <v>6074</v>
      </c>
      <c r="D37" s="56">
        <v>235</v>
      </c>
      <c r="E37" s="48">
        <f t="shared" si="0"/>
        <v>1239.5918367346937</v>
      </c>
      <c r="F37" s="48">
        <f t="shared" si="0"/>
        <v>47.959183673469383</v>
      </c>
      <c r="G37" s="28">
        <f t="shared" si="4"/>
        <v>0.10248235030921247</v>
      </c>
      <c r="H37" s="16">
        <f t="shared" si="4"/>
        <v>0.12510672913627302</v>
      </c>
      <c r="I37" s="53">
        <f>LN(2)/G37</f>
        <v>6.7635761520746076</v>
      </c>
      <c r="J37" s="51">
        <f t="shared" si="3"/>
        <v>5.5404468276437138</v>
      </c>
    </row>
    <row r="38" spans="1:10" ht="15" x14ac:dyDescent="0.2">
      <c r="A38" s="31" t="s">
        <v>95</v>
      </c>
      <c r="B38" s="4" t="s">
        <v>84</v>
      </c>
      <c r="C38" s="56">
        <v>6574</v>
      </c>
      <c r="D38" s="56">
        <v>263</v>
      </c>
      <c r="E38" s="48">
        <f t="shared" ref="E38:F69" si="5">C38/4.9</f>
        <v>1341.6326530612243</v>
      </c>
      <c r="F38" s="48">
        <f t="shared" si="5"/>
        <v>53.673469387755098</v>
      </c>
      <c r="G38" s="16">
        <f t="shared" si="4"/>
        <v>0.11159104273738107</v>
      </c>
      <c r="H38" s="16">
        <f t="shared" si="4"/>
        <v>0.10530336626907587</v>
      </c>
      <c r="I38" s="51">
        <f t="shared" si="3"/>
        <v>6.2114947898748589</v>
      </c>
      <c r="J38" s="51">
        <f t="shared" si="3"/>
        <v>6.5823838792464109</v>
      </c>
    </row>
    <row r="39" spans="1:10" ht="15" x14ac:dyDescent="0.2">
      <c r="A39" s="31" t="s">
        <v>96</v>
      </c>
      <c r="B39" s="4" t="s">
        <v>86</v>
      </c>
      <c r="C39" s="56">
        <v>8082</v>
      </c>
      <c r="D39" s="56">
        <v>287</v>
      </c>
      <c r="E39" s="48">
        <f t="shared" si="5"/>
        <v>1649.3877551020407</v>
      </c>
      <c r="F39" s="48">
        <f t="shared" si="5"/>
        <v>58.571428571428569</v>
      </c>
      <c r="G39" s="16">
        <f t="shared" si="4"/>
        <v>0.11568331834031813</v>
      </c>
      <c r="H39" s="16">
        <f t="shared" si="4"/>
        <v>8.7888869708135378E-2</v>
      </c>
      <c r="I39" s="51">
        <f t="shared" si="3"/>
        <v>5.9917643313173237</v>
      </c>
      <c r="J39" s="51">
        <f t="shared" si="3"/>
        <v>7.8866320941636205</v>
      </c>
    </row>
    <row r="40" spans="1:10" ht="15" x14ac:dyDescent="0.2">
      <c r="A40" s="31" t="s">
        <v>97</v>
      </c>
      <c r="B40" s="4" t="s">
        <v>87</v>
      </c>
      <c r="C40" s="14">
        <v>8921</v>
      </c>
      <c r="D40" s="14">
        <v>320</v>
      </c>
      <c r="E40" s="48">
        <f t="shared" si="5"/>
        <v>1820.612244897959</v>
      </c>
      <c r="F40" s="48">
        <f t="shared" si="5"/>
        <v>65.306122448979593</v>
      </c>
      <c r="G40" s="16">
        <f t="shared" ref="G40:H55" si="6">LN(C42/C38)/4</f>
        <v>0.12053892177261037</v>
      </c>
      <c r="H40" s="16">
        <f t="shared" si="6"/>
        <v>8.1935830351181738E-2</v>
      </c>
      <c r="I40" s="51">
        <f t="shared" ref="I40:J55" si="7">LN(2)/G40</f>
        <v>5.7504013671826844</v>
      </c>
      <c r="J40" s="51">
        <f t="shared" si="7"/>
        <v>8.4596345407018649</v>
      </c>
    </row>
    <row r="41" spans="1:10" ht="15" x14ac:dyDescent="0.2">
      <c r="A41" s="31" t="s">
        <v>102</v>
      </c>
      <c r="B41" s="4" t="s">
        <v>88</v>
      </c>
      <c r="C41" s="14">
        <v>9648</v>
      </c>
      <c r="D41" s="14">
        <v>334</v>
      </c>
      <c r="E41" s="48">
        <f t="shared" si="5"/>
        <v>1968.9795918367345</v>
      </c>
      <c r="F41" s="48">
        <f t="shared" si="5"/>
        <v>68.16326530612244</v>
      </c>
      <c r="G41" s="16">
        <f t="shared" si="6"/>
        <v>8.7567479300245651E-2</v>
      </c>
      <c r="H41" s="16">
        <f t="shared" si="6"/>
        <v>8.671773596052787E-2</v>
      </c>
      <c r="I41" s="51">
        <f t="shared" si="7"/>
        <v>7.9155776333737728</v>
      </c>
      <c r="J41" s="51">
        <f t="shared" si="7"/>
        <v>7.9931420358512542</v>
      </c>
    </row>
    <row r="42" spans="1:10" ht="15" x14ac:dyDescent="0.2">
      <c r="A42" s="31" t="s">
        <v>104</v>
      </c>
      <c r="B42" s="4" t="s">
        <v>98</v>
      </c>
      <c r="C42" s="14">
        <v>10647</v>
      </c>
      <c r="D42" s="14">
        <v>365</v>
      </c>
      <c r="E42" s="48">
        <f t="shared" si="5"/>
        <v>2172.8571428571427</v>
      </c>
      <c r="F42" s="48">
        <f t="shared" si="5"/>
        <v>74.489795918367335</v>
      </c>
      <c r="G42" s="16">
        <f t="shared" si="6"/>
        <v>8.5128871818282048E-2</v>
      </c>
      <c r="H42" s="16">
        <f t="shared" si="6"/>
        <v>8.187589165961312E-2</v>
      </c>
      <c r="I42" s="51">
        <f t="shared" si="7"/>
        <v>8.1423278114098867</v>
      </c>
      <c r="J42" s="51">
        <f t="shared" si="7"/>
        <v>8.4658275654768058</v>
      </c>
    </row>
    <row r="43" spans="1:10" ht="15" x14ac:dyDescent="0.2">
      <c r="A43" s="31" t="s">
        <v>159</v>
      </c>
      <c r="B43" s="4" t="s">
        <v>99</v>
      </c>
      <c r="C43" s="14">
        <v>11472</v>
      </c>
      <c r="D43" s="14">
        <v>406</v>
      </c>
      <c r="E43" s="48">
        <f t="shared" si="5"/>
        <v>2341.2244897959181</v>
      </c>
      <c r="F43" s="48">
        <f t="shared" si="5"/>
        <v>82.857142857142847</v>
      </c>
      <c r="G43" s="16">
        <f t="shared" si="6"/>
        <v>7.9575739602027393E-2</v>
      </c>
      <c r="H43" s="16">
        <f t="shared" si="6"/>
        <v>9.376690773094834E-2</v>
      </c>
      <c r="I43" s="51">
        <f t="shared" si="7"/>
        <v>8.7105339394456056</v>
      </c>
      <c r="J43" s="51">
        <f t="shared" si="7"/>
        <v>7.39223674250663</v>
      </c>
    </row>
    <row r="44" spans="1:10" ht="15" x14ac:dyDescent="0.2">
      <c r="A44" s="31" t="s">
        <v>105</v>
      </c>
      <c r="B44" s="4" t="s">
        <v>100</v>
      </c>
      <c r="C44" s="14">
        <v>12540</v>
      </c>
      <c r="D44" s="14">
        <v>444</v>
      </c>
      <c r="E44" s="48">
        <f t="shared" si="5"/>
        <v>2559.1836734693875</v>
      </c>
      <c r="F44" s="48">
        <f t="shared" si="5"/>
        <v>90.612244897959172</v>
      </c>
      <c r="G44" s="16">
        <f t="shared" si="6"/>
        <v>6.7962183441460447E-2</v>
      </c>
      <c r="H44" s="16">
        <f t="shared" si="6"/>
        <v>9.277276956895196E-2</v>
      </c>
      <c r="I44" s="51">
        <f t="shared" si="7"/>
        <v>10.199012825375025</v>
      </c>
      <c r="J44" s="51">
        <f t="shared" si="7"/>
        <v>7.4714507692343295</v>
      </c>
    </row>
    <row r="45" spans="1:10" ht="15" x14ac:dyDescent="0.2">
      <c r="A45" s="31" t="s">
        <v>106</v>
      </c>
      <c r="B45" s="21" t="s">
        <v>101</v>
      </c>
      <c r="C45" s="56">
        <v>13264</v>
      </c>
      <c r="D45" s="56">
        <v>486</v>
      </c>
      <c r="E45" s="48">
        <f t="shared" si="5"/>
        <v>2706.9387755102039</v>
      </c>
      <c r="F45" s="48">
        <f t="shared" si="5"/>
        <v>99.183673469387742</v>
      </c>
      <c r="G45" s="28">
        <f t="shared" si="6"/>
        <v>6.2850398310161884E-2</v>
      </c>
      <c r="H45" s="28">
        <f t="shared" si="6"/>
        <v>8.4820800306715793E-2</v>
      </c>
      <c r="I45" s="53">
        <f t="shared" si="7"/>
        <v>11.028524865336847</v>
      </c>
      <c r="J45" s="53">
        <f t="shared" si="7"/>
        <v>8.1719009730336687</v>
      </c>
    </row>
    <row r="46" spans="1:10" ht="15" x14ac:dyDescent="0.2">
      <c r="A46" s="31" t="s">
        <v>111</v>
      </c>
      <c r="B46" s="4" t="s">
        <v>103</v>
      </c>
      <c r="C46" s="14">
        <v>13973</v>
      </c>
      <c r="D46" s="14">
        <v>529</v>
      </c>
      <c r="E46" s="48">
        <f t="shared" si="5"/>
        <v>2851.6326530612241</v>
      </c>
      <c r="F46" s="48">
        <f t="shared" si="5"/>
        <v>107.95918367346938</v>
      </c>
      <c r="G46" s="16">
        <f t="shared" si="6"/>
        <v>4.8815611951709796E-2</v>
      </c>
      <c r="H46" s="16">
        <f t="shared" si="6"/>
        <v>7.8998426319418086E-2</v>
      </c>
      <c r="I46" s="51">
        <f t="shared" si="7"/>
        <v>14.1992930713566</v>
      </c>
      <c r="J46" s="51">
        <f t="shared" si="7"/>
        <v>8.774189725720742</v>
      </c>
    </row>
    <row r="47" spans="1:10" ht="15" x14ac:dyDescent="0.2">
      <c r="A47" s="31" t="s">
        <v>113</v>
      </c>
      <c r="B47" s="4" t="s">
        <v>107</v>
      </c>
      <c r="C47" s="14">
        <v>14751</v>
      </c>
      <c r="D47" s="14">
        <v>570</v>
      </c>
      <c r="E47" s="48">
        <f t="shared" si="5"/>
        <v>3010.408163265306</v>
      </c>
      <c r="F47" s="48">
        <f t="shared" si="5"/>
        <v>116.32653061224489</v>
      </c>
      <c r="G47" s="16">
        <f t="shared" si="6"/>
        <v>4.1274444681976559E-2</v>
      </c>
      <c r="H47" s="16">
        <f t="shared" si="6"/>
        <v>8.5802553590432873E-2</v>
      </c>
      <c r="I47" s="51">
        <f t="shared" si="7"/>
        <v>16.793616144340859</v>
      </c>
      <c r="J47" s="51">
        <f t="shared" si="7"/>
        <v>8.0783980377622733</v>
      </c>
    </row>
    <row r="48" spans="1:10" ht="15" x14ac:dyDescent="0.2">
      <c r="A48" s="31" t="s">
        <v>114</v>
      </c>
      <c r="B48" s="4" t="s">
        <v>108</v>
      </c>
      <c r="C48" s="14">
        <v>15244</v>
      </c>
      <c r="D48" s="14">
        <v>609</v>
      </c>
      <c r="E48" s="48">
        <f t="shared" si="5"/>
        <v>3111.0204081632651</v>
      </c>
      <c r="F48" s="48">
        <f t="shared" si="5"/>
        <v>124.28571428571428</v>
      </c>
      <c r="G48" s="16">
        <f t="shared" si="6"/>
        <v>3.4380550527097369E-2</v>
      </c>
      <c r="H48" s="16">
        <f t="shared" si="6"/>
        <v>7.9484511418804998E-2</v>
      </c>
      <c r="I48" s="51">
        <f t="shared" si="7"/>
        <v>20.161026217821455</v>
      </c>
      <c r="J48" s="51">
        <f t="shared" si="7"/>
        <v>8.7205314367190745</v>
      </c>
    </row>
    <row r="49" spans="1:10" ht="15" x14ac:dyDescent="0.2">
      <c r="A49" s="31" t="s">
        <v>125</v>
      </c>
      <c r="B49" s="4" t="s">
        <v>109</v>
      </c>
      <c r="C49" s="14">
        <v>15645</v>
      </c>
      <c r="D49" s="14">
        <v>685</v>
      </c>
      <c r="E49" s="48">
        <f t="shared" si="5"/>
        <v>3192.8571428571427</v>
      </c>
      <c r="F49" s="48">
        <f t="shared" si="5"/>
        <v>139.79591836734693</v>
      </c>
      <c r="G49" s="16">
        <f t="shared" si="6"/>
        <v>3.0484956715189693E-2</v>
      </c>
      <c r="H49" s="16">
        <f t="shared" si="6"/>
        <v>7.3886452227998861E-2</v>
      </c>
      <c r="I49" s="51">
        <f t="shared" si="7"/>
        <v>22.737351639885119</v>
      </c>
      <c r="J49" s="51">
        <f t="shared" si="7"/>
        <v>9.3812486546387586</v>
      </c>
    </row>
    <row r="50" spans="1:10" ht="15" x14ac:dyDescent="0.2">
      <c r="A50" s="31" t="s">
        <v>126</v>
      </c>
      <c r="B50" s="21" t="s">
        <v>110</v>
      </c>
      <c r="C50" s="56">
        <v>16033</v>
      </c>
      <c r="D50" s="56">
        <v>727</v>
      </c>
      <c r="E50" s="66">
        <f t="shared" si="5"/>
        <v>3272.0408163265301</v>
      </c>
      <c r="F50" s="66">
        <f t="shared" si="5"/>
        <v>148.36734693877551</v>
      </c>
      <c r="G50" s="28">
        <f t="shared" si="6"/>
        <v>3.5928229758123063E-2</v>
      </c>
      <c r="H50" s="28">
        <f t="shared" si="6"/>
        <v>6.5369925014439223E-2</v>
      </c>
      <c r="I50" s="53">
        <f t="shared" si="7"/>
        <v>19.292550321192227</v>
      </c>
      <c r="J50" s="53">
        <f t="shared" si="7"/>
        <v>10.603456871135153</v>
      </c>
    </row>
    <row r="51" spans="1:10" ht="15" x14ac:dyDescent="0.2">
      <c r="A51" s="31" t="s">
        <v>127</v>
      </c>
      <c r="B51" s="4" t="s">
        <v>112</v>
      </c>
      <c r="C51" s="14">
        <v>16664</v>
      </c>
      <c r="D51" s="14">
        <v>766</v>
      </c>
      <c r="E51" s="48">
        <f t="shared" si="5"/>
        <v>3400.8163265306121</v>
      </c>
      <c r="F51" s="48">
        <f t="shared" si="5"/>
        <v>156.32653061224488</v>
      </c>
      <c r="G51" s="28">
        <f t="shared" si="6"/>
        <v>3.7501420377529036E-2</v>
      </c>
      <c r="H51" s="28">
        <f t="shared" si="6"/>
        <v>9.5830995557737719E-2</v>
      </c>
      <c r="I51" s="53">
        <f t="shared" si="7"/>
        <v>18.483224730743295</v>
      </c>
      <c r="J51" s="53">
        <f t="shared" si="7"/>
        <v>7.2330165884828714</v>
      </c>
    </row>
    <row r="52" spans="1:10" ht="15" x14ac:dyDescent="0.2">
      <c r="A52" s="31" t="s">
        <v>128</v>
      </c>
      <c r="B52" s="4" t="s">
        <v>34</v>
      </c>
      <c r="C52" s="14">
        <v>17600</v>
      </c>
      <c r="D52" s="14">
        <v>791</v>
      </c>
      <c r="E52" s="48">
        <f t="shared" si="5"/>
        <v>3591.8367346938771</v>
      </c>
      <c r="F52" s="48">
        <f t="shared" si="5"/>
        <v>161.42857142857142</v>
      </c>
      <c r="G52" s="28">
        <f t="shared" si="6"/>
        <v>3.6509075256094849E-2</v>
      </c>
      <c r="H52" s="28">
        <f t="shared" si="6"/>
        <v>9.261800865011402E-2</v>
      </c>
      <c r="I52" s="53">
        <f t="shared" si="7"/>
        <v>18.985613185155405</v>
      </c>
      <c r="J52" s="53">
        <f t="shared" si="7"/>
        <v>7.4839352590538768</v>
      </c>
    </row>
    <row r="53" spans="1:10" ht="15" x14ac:dyDescent="0.2">
      <c r="A53" s="31" t="s">
        <v>129</v>
      </c>
      <c r="B53" s="4" t="s">
        <v>35</v>
      </c>
      <c r="C53" s="14">
        <v>18177</v>
      </c>
      <c r="D53" s="14">
        <v>1005</v>
      </c>
      <c r="E53" s="48">
        <f t="shared" si="5"/>
        <v>3709.5918367346935</v>
      </c>
      <c r="F53" s="48">
        <f t="shared" si="5"/>
        <v>205.10204081632651</v>
      </c>
      <c r="G53" s="28">
        <f t="shared" si="6"/>
        <v>3.6130015827050353E-2</v>
      </c>
      <c r="H53" s="28">
        <f t="shared" si="6"/>
        <v>8.5188126853949317E-2</v>
      </c>
      <c r="I53" s="53">
        <f t="shared" si="7"/>
        <v>19.184801464741945</v>
      </c>
      <c r="J53" s="53">
        <f t="shared" si="7"/>
        <v>8.1366641826543589</v>
      </c>
    </row>
    <row r="54" spans="1:10" ht="15" x14ac:dyDescent="0.2">
      <c r="A54" s="31" t="s">
        <v>130</v>
      </c>
      <c r="B54" s="4" t="s">
        <v>36</v>
      </c>
      <c r="C54" s="14">
        <v>18554</v>
      </c>
      <c r="D54" s="14">
        <v>1053</v>
      </c>
      <c r="E54" s="48">
        <f t="shared" si="5"/>
        <v>3786.5306122448978</v>
      </c>
      <c r="F54" s="48">
        <f t="shared" si="5"/>
        <v>214.89795918367346</v>
      </c>
      <c r="G54" s="28">
        <f t="shared" si="6"/>
        <v>2.7430079020739479E-2</v>
      </c>
      <c r="H54" s="28">
        <f t="shared" si="6"/>
        <v>8.0617047134299111E-2</v>
      </c>
      <c r="I54" s="53">
        <f t="shared" si="7"/>
        <v>25.269602031983464</v>
      </c>
      <c r="J54" s="53">
        <f t="shared" si="7"/>
        <v>8.5980224431346208</v>
      </c>
    </row>
    <row r="55" spans="1:10" ht="15" x14ac:dyDescent="0.2">
      <c r="A55" s="31" t="s">
        <v>131</v>
      </c>
      <c r="B55" s="4" t="s">
        <v>37</v>
      </c>
      <c r="C55" s="14">
        <v>19255</v>
      </c>
      <c r="D55" s="14">
        <v>1077</v>
      </c>
      <c r="E55" s="48">
        <f t="shared" si="5"/>
        <v>3929.5918367346935</v>
      </c>
      <c r="F55" s="48">
        <f t="shared" si="5"/>
        <v>219.79591836734693</v>
      </c>
      <c r="G55" s="28">
        <f t="shared" si="6"/>
        <v>2.2263499483190952E-2</v>
      </c>
      <c r="H55" s="28">
        <f t="shared" si="6"/>
        <v>3.3258439096583887E-2</v>
      </c>
      <c r="I55" s="53">
        <f t="shared" si="7"/>
        <v>31.133792829077688</v>
      </c>
      <c r="J55" s="53">
        <f t="shared" si="7"/>
        <v>20.841242084362921</v>
      </c>
    </row>
    <row r="56" spans="1:10" ht="15" x14ac:dyDescent="0.2">
      <c r="A56" s="164" t="s">
        <v>145</v>
      </c>
      <c r="B56" s="4" t="s">
        <v>38</v>
      </c>
      <c r="C56" s="14">
        <v>19641</v>
      </c>
      <c r="D56" s="14">
        <v>1092</v>
      </c>
      <c r="E56" s="48">
        <f t="shared" si="5"/>
        <v>4008.3673469387754</v>
      </c>
      <c r="F56" s="48">
        <f t="shared" si="5"/>
        <v>222.85714285714283</v>
      </c>
      <c r="G56" s="28">
        <f t="shared" ref="G56:H69" si="8">LN(C58/C54)/4</f>
        <v>2.1817960986370028E-2</v>
      </c>
      <c r="H56" s="28">
        <f t="shared" si="8"/>
        <v>2.8255847100848861E-2</v>
      </c>
      <c r="I56" s="53">
        <f t="shared" ref="I56:J69" si="9">LN(2)/G56</f>
        <v>31.769567330006851</v>
      </c>
      <c r="J56" s="53">
        <f t="shared" si="9"/>
        <v>24.531106007404809</v>
      </c>
    </row>
    <row r="57" spans="1:10" ht="15" x14ac:dyDescent="0.2">
      <c r="A57" s="31" t="s">
        <v>136</v>
      </c>
      <c r="B57" s="4" t="s">
        <v>39</v>
      </c>
      <c r="C57" s="14">
        <v>19870</v>
      </c>
      <c r="D57" s="14">
        <v>1148</v>
      </c>
      <c r="E57" s="48">
        <f t="shared" si="5"/>
        <v>4055.1020408163263</v>
      </c>
      <c r="F57" s="48">
        <f t="shared" si="5"/>
        <v>234.28571428571428</v>
      </c>
      <c r="G57" s="28">
        <f t="shared" si="8"/>
        <v>1.6940749380977116E-2</v>
      </c>
      <c r="H57" s="28">
        <f t="shared" si="8"/>
        <v>3.1372699238579022E-2</v>
      </c>
      <c r="I57" s="53">
        <f t="shared" si="9"/>
        <v>40.915969239134427</v>
      </c>
      <c r="J57" s="53">
        <f t="shared" si="9"/>
        <v>22.09396058938983</v>
      </c>
    </row>
    <row r="58" spans="1:10" ht="15" x14ac:dyDescent="0.2">
      <c r="A58" s="31" t="s">
        <v>137</v>
      </c>
      <c r="B58" s="4" t="s">
        <v>40</v>
      </c>
      <c r="C58" s="14">
        <v>20246</v>
      </c>
      <c r="D58" s="14">
        <v>1179</v>
      </c>
      <c r="E58" s="48">
        <f t="shared" si="5"/>
        <v>4131.8367346938776</v>
      </c>
      <c r="F58" s="48">
        <f t="shared" si="5"/>
        <v>240.61224489795916</v>
      </c>
      <c r="G58" s="28">
        <f t="shared" si="8"/>
        <v>1.464574699516006E-2</v>
      </c>
      <c r="H58" s="28">
        <f t="shared" si="8"/>
        <v>3.4581891222003898E-2</v>
      </c>
      <c r="I58" s="53">
        <f t="shared" si="9"/>
        <v>47.327540260596322</v>
      </c>
      <c r="J58" s="53">
        <f t="shared" si="9"/>
        <v>20.043645852396498</v>
      </c>
    </row>
    <row r="59" spans="1:10" ht="15" x14ac:dyDescent="0.2">
      <c r="A59" s="31" t="s">
        <v>138</v>
      </c>
      <c r="B59" s="4" t="s">
        <v>41</v>
      </c>
      <c r="C59" s="14">
        <v>20605</v>
      </c>
      <c r="D59" s="14">
        <v>1221</v>
      </c>
      <c r="E59" s="48">
        <f t="shared" si="5"/>
        <v>4205.1020408163258</v>
      </c>
      <c r="F59" s="48">
        <f t="shared" si="5"/>
        <v>249.18367346938774</v>
      </c>
      <c r="G59" s="28">
        <f t="shared" si="8"/>
        <v>1.5831697702929394E-2</v>
      </c>
      <c r="H59" s="28">
        <f t="shared" si="8"/>
        <v>2.6231220178253706E-2</v>
      </c>
      <c r="I59" s="53">
        <f t="shared" si="9"/>
        <v>43.782239502443879</v>
      </c>
      <c r="J59" s="53">
        <f t="shared" si="9"/>
        <v>26.424511549583976</v>
      </c>
    </row>
    <row r="60" spans="1:10" ht="15" x14ac:dyDescent="0.2">
      <c r="A60" s="31" t="s">
        <v>139</v>
      </c>
      <c r="B60" s="4" t="s">
        <v>42</v>
      </c>
      <c r="C60" s="14">
        <v>20826</v>
      </c>
      <c r="D60" s="14">
        <v>1254</v>
      </c>
      <c r="E60" s="48">
        <f t="shared" si="5"/>
        <v>4250.2040816326526</v>
      </c>
      <c r="F60" s="48">
        <f t="shared" si="5"/>
        <v>255.91836734693877</v>
      </c>
      <c r="G60" s="28">
        <f t="shared" si="8"/>
        <v>1.5012294811862727E-2</v>
      </c>
      <c r="H60" s="28">
        <f t="shared" si="8"/>
        <v>2.2881195951294064E-2</v>
      </c>
      <c r="I60" s="53">
        <f t="shared" si="9"/>
        <v>46.171966994161338</v>
      </c>
      <c r="J60" s="53">
        <f t="shared" si="9"/>
        <v>30.293310805755493</v>
      </c>
    </row>
    <row r="61" spans="1:10" ht="15" x14ac:dyDescent="0.2">
      <c r="A61" s="31" t="s">
        <v>140</v>
      </c>
      <c r="B61" s="4" t="s">
        <v>43</v>
      </c>
      <c r="C61" s="14">
        <v>21169</v>
      </c>
      <c r="D61" s="14">
        <v>1275</v>
      </c>
      <c r="E61" s="48">
        <f t="shared" si="5"/>
        <v>4320.2040816326526</v>
      </c>
      <c r="F61" s="48">
        <f t="shared" si="5"/>
        <v>260.20408163265301</v>
      </c>
      <c r="G61" s="28">
        <f t="shared" si="8"/>
        <v>1.3692352553370028E-2</v>
      </c>
      <c r="H61" s="28">
        <f t="shared" si="8"/>
        <v>1.7207264476609828E-2</v>
      </c>
      <c r="I61" s="53">
        <f t="shared" si="9"/>
        <v>50.622942833103181</v>
      </c>
      <c r="J61" s="53">
        <f t="shared" si="9"/>
        <v>40.282241346505359</v>
      </c>
    </row>
    <row r="62" spans="1:10" ht="15" x14ac:dyDescent="0.2">
      <c r="A62" s="31" t="s">
        <v>141</v>
      </c>
      <c r="B62" s="4" t="s">
        <v>44</v>
      </c>
      <c r="C62" s="14">
        <v>21499</v>
      </c>
      <c r="D62" s="14">
        <v>1292</v>
      </c>
      <c r="E62" s="48">
        <f t="shared" si="5"/>
        <v>4387.5510204081629</v>
      </c>
      <c r="F62" s="48">
        <f t="shared" si="5"/>
        <v>263.67346938775506</v>
      </c>
      <c r="G62" s="28">
        <f t="shared" si="8"/>
        <v>1.3437185671317155E-2</v>
      </c>
      <c r="H62" s="28">
        <f t="shared" si="8"/>
        <v>1.4333902210878265E-2</v>
      </c>
      <c r="I62" s="53">
        <f t="shared" si="9"/>
        <v>51.58425264894035</v>
      </c>
      <c r="J62" s="53">
        <f t="shared" si="9"/>
        <v>48.357186365754821</v>
      </c>
    </row>
    <row r="63" spans="1:10" ht="15" x14ac:dyDescent="0.2">
      <c r="A63" s="31" t="s">
        <v>142</v>
      </c>
      <c r="B63" s="4" t="s">
        <v>45</v>
      </c>
      <c r="C63" s="14">
        <v>21765</v>
      </c>
      <c r="D63" s="14">
        <v>1308</v>
      </c>
      <c r="E63" s="48">
        <f t="shared" si="5"/>
        <v>4441.8367346938776</v>
      </c>
      <c r="F63" s="48">
        <f t="shared" si="5"/>
        <v>266.93877551020404</v>
      </c>
      <c r="G63" s="28">
        <f t="shared" si="8"/>
        <v>1.2349896256215994E-2</v>
      </c>
      <c r="H63" s="28">
        <f t="shared" si="8"/>
        <v>1.6868845202720226E-2</v>
      </c>
      <c r="I63" s="53">
        <f t="shared" si="9"/>
        <v>56.125749251623709</v>
      </c>
      <c r="J63" s="53">
        <f t="shared" si="9"/>
        <v>41.090375317936413</v>
      </c>
    </row>
    <row r="64" spans="1:10" ht="15" x14ac:dyDescent="0.2">
      <c r="A64" s="25" t="s">
        <v>143</v>
      </c>
      <c r="B64" s="4" t="s">
        <v>46</v>
      </c>
      <c r="C64" s="14">
        <v>21976</v>
      </c>
      <c r="D64" s="14">
        <v>1328</v>
      </c>
      <c r="E64" s="48">
        <f t="shared" si="5"/>
        <v>4484.8979591836733</v>
      </c>
      <c r="F64" s="48">
        <f t="shared" si="5"/>
        <v>271.0204081632653</v>
      </c>
      <c r="G64" s="28">
        <f t="shared" si="8"/>
        <v>1.0017977740379642E-2</v>
      </c>
      <c r="H64" s="28">
        <f t="shared" si="8"/>
        <v>1.8637539137954452E-2</v>
      </c>
      <c r="I64" s="53">
        <f t="shared" si="9"/>
        <v>69.190329477980825</v>
      </c>
      <c r="J64" s="53">
        <f t="shared" si="9"/>
        <v>37.190917504145403</v>
      </c>
    </row>
    <row r="65" spans="1:10" ht="15" x14ac:dyDescent="0.2">
      <c r="A65" s="31" t="s">
        <v>144</v>
      </c>
      <c r="B65" s="21" t="s">
        <v>47</v>
      </c>
      <c r="C65" s="56">
        <v>22241</v>
      </c>
      <c r="D65" s="56">
        <v>1364</v>
      </c>
      <c r="E65" s="66">
        <f t="shared" si="5"/>
        <v>4538.9795918367345</v>
      </c>
      <c r="F65" s="66">
        <f t="shared" si="5"/>
        <v>278.36734693877548</v>
      </c>
      <c r="G65" s="28">
        <f t="shared" si="8"/>
        <v>8.6805261844283537E-3</v>
      </c>
      <c r="H65" s="28">
        <f t="shared" si="8"/>
        <v>2.0187043768732177E-2</v>
      </c>
      <c r="I65" s="53">
        <f t="shared" si="9"/>
        <v>79.85082538007363</v>
      </c>
      <c r="J65" s="53">
        <f t="shared" si="9"/>
        <v>34.336240040929852</v>
      </c>
    </row>
    <row r="66" spans="1:10" ht="15" x14ac:dyDescent="0.2">
      <c r="A66" s="25" t="s">
        <v>151</v>
      </c>
      <c r="B66" s="4" t="s">
        <v>48</v>
      </c>
      <c r="C66" s="14">
        <v>22378</v>
      </c>
      <c r="D66" s="14">
        <v>1392</v>
      </c>
      <c r="E66" s="48">
        <f t="shared" si="5"/>
        <v>4566.9387755102034</v>
      </c>
      <c r="F66" s="48">
        <f t="shared" si="5"/>
        <v>284.08163265306121</v>
      </c>
      <c r="G66" s="28">
        <f t="shared" si="8"/>
        <v>8.6865140105042357E-3</v>
      </c>
      <c r="H66" s="28">
        <f t="shared" si="8"/>
        <v>1.937269953933558E-2</v>
      </c>
      <c r="I66" s="53">
        <f t="shared" si="9"/>
        <v>79.795782257618143</v>
      </c>
      <c r="J66" s="53">
        <f t="shared" si="9"/>
        <v>35.77958658536641</v>
      </c>
    </row>
    <row r="67" spans="1:10" ht="15" x14ac:dyDescent="0.2">
      <c r="A67" s="2" t="s">
        <v>261</v>
      </c>
      <c r="B67" s="4" t="s">
        <v>132</v>
      </c>
      <c r="C67" s="14">
        <v>22534</v>
      </c>
      <c r="D67" s="14">
        <v>1418</v>
      </c>
      <c r="E67" s="48">
        <f t="shared" si="5"/>
        <v>4598.775510204081</v>
      </c>
      <c r="F67" s="48">
        <f t="shared" si="5"/>
        <v>289.38775510204079</v>
      </c>
      <c r="G67" s="28">
        <f t="shared" si="8"/>
        <v>8.269602064017471E-3</v>
      </c>
      <c r="H67" s="28">
        <f t="shared" si="8"/>
        <v>1.47677220570191E-2</v>
      </c>
      <c r="I67" s="53">
        <f t="shared" si="9"/>
        <v>83.818686219008484</v>
      </c>
      <c r="J67" s="53">
        <f t="shared" si="9"/>
        <v>46.936635039829476</v>
      </c>
    </row>
    <row r="68" spans="1:10" ht="15" x14ac:dyDescent="0.2">
      <c r="A68" s="25" t="s">
        <v>153</v>
      </c>
      <c r="B68" s="4" t="s">
        <v>133</v>
      </c>
      <c r="C68" s="14">
        <v>22753</v>
      </c>
      <c r="D68" s="14">
        <v>1435</v>
      </c>
      <c r="E68" s="48">
        <f t="shared" si="5"/>
        <v>4643.4693877551017</v>
      </c>
      <c r="F68" s="48">
        <f t="shared" si="5"/>
        <v>292.85714285714283</v>
      </c>
      <c r="G68" s="28">
        <f t="shared" si="8"/>
        <v>8.2414178321288546E-3</v>
      </c>
      <c r="H68" s="28">
        <f t="shared" si="8"/>
        <v>1.1237846965566567E-2</v>
      </c>
      <c r="I68" s="53">
        <f t="shared" si="9"/>
        <v>84.105331713402194</v>
      </c>
      <c r="J68" s="53">
        <f t="shared" si="9"/>
        <v>61.67971344366849</v>
      </c>
    </row>
    <row r="69" spans="1:10" ht="15" x14ac:dyDescent="0.2">
      <c r="A69" s="25" t="s">
        <v>154</v>
      </c>
      <c r="B69" s="4" t="s">
        <v>134</v>
      </c>
      <c r="C69" s="14">
        <v>22989</v>
      </c>
      <c r="D69" s="14">
        <v>1447</v>
      </c>
      <c r="E69" s="48">
        <f t="shared" si="5"/>
        <v>4691.6326530612241</v>
      </c>
      <c r="F69" s="48">
        <f t="shared" si="5"/>
        <v>295.30612244897958</v>
      </c>
      <c r="G69" s="28">
        <f t="shared" si="8"/>
        <v>7.6586206987418453E-3</v>
      </c>
      <c r="H69" s="28">
        <f t="shared" si="8"/>
        <v>1.0191393859826758E-2</v>
      </c>
      <c r="I69" s="53">
        <f t="shared" si="9"/>
        <v>90.505484972485348</v>
      </c>
      <c r="J69" s="53">
        <f t="shared" si="9"/>
        <v>68.012991166227778</v>
      </c>
    </row>
    <row r="70" spans="1:10" ht="15" x14ac:dyDescent="0.2">
      <c r="A70" s="87" t="s">
        <v>155</v>
      </c>
      <c r="B70" s="131" t="s">
        <v>135</v>
      </c>
      <c r="C70" s="88">
        <v>23128</v>
      </c>
      <c r="D70" s="88">
        <v>1456</v>
      </c>
      <c r="E70" s="89">
        <f>C70/4.9</f>
        <v>4720</v>
      </c>
      <c r="F70" s="89">
        <f>D70/4.9</f>
        <v>297.14285714285711</v>
      </c>
      <c r="G70" s="100">
        <f>LN(C72/C68)/4</f>
        <v>6.9456435983813658E-3</v>
      </c>
      <c r="H70" s="100">
        <f>LN(D72/D68)/4</f>
        <v>8.7307742709957625E-3</v>
      </c>
      <c r="I70" s="86">
        <f>LN(2)/G70</f>
        <v>99.795961416948956</v>
      </c>
      <c r="J70" s="86">
        <f>LN(2)/H70</f>
        <v>79.391261192335293</v>
      </c>
    </row>
    <row r="71" spans="1:10" ht="15" x14ac:dyDescent="0.2">
      <c r="A71" s="25" t="s">
        <v>202</v>
      </c>
      <c r="B71" s="4" t="s">
        <v>146</v>
      </c>
      <c r="C71" s="14">
        <v>23235</v>
      </c>
      <c r="D71" s="14">
        <v>1477</v>
      </c>
      <c r="E71" s="48">
        <f t="shared" ref="E71:F71" si="10">C71/4.9</f>
        <v>4741.8367346938776</v>
      </c>
      <c r="F71" s="48">
        <f t="shared" si="10"/>
        <v>301.42857142857139</v>
      </c>
      <c r="G71" s="28"/>
      <c r="H71" s="28"/>
      <c r="I71" s="53"/>
      <c r="J71" s="53"/>
    </row>
    <row r="72" spans="1:10" ht="15" x14ac:dyDescent="0.2">
      <c r="A72" s="25" t="s">
        <v>203</v>
      </c>
      <c r="B72" s="4" t="s">
        <v>147</v>
      </c>
      <c r="C72" s="14">
        <v>23394</v>
      </c>
      <c r="D72" s="14">
        <v>1486</v>
      </c>
      <c r="E72" s="48">
        <f>C72/4.9</f>
        <v>4774.2857142857138</v>
      </c>
      <c r="F72" s="48">
        <f>D72/4.9</f>
        <v>303.26530612244898</v>
      </c>
      <c r="G72" s="28"/>
      <c r="H72" s="28"/>
      <c r="I72" s="53"/>
      <c r="J72" s="53"/>
    </row>
    <row r="73" spans="1:10" x14ac:dyDescent="0.2">
      <c r="A73" s="25"/>
      <c r="B73" s="7"/>
    </row>
    <row r="74" spans="1:10" x14ac:dyDescent="0.2">
      <c r="A74" s="25"/>
      <c r="B74" s="4"/>
    </row>
    <row r="75" spans="1:10" x14ac:dyDescent="0.2">
      <c r="A75" s="25"/>
      <c r="B75" s="4"/>
    </row>
    <row r="76" spans="1:10" x14ac:dyDescent="0.2">
      <c r="A76" s="31" t="s">
        <v>190</v>
      </c>
      <c r="B76" s="4" t="s">
        <v>160</v>
      </c>
      <c r="C76">
        <v>25750</v>
      </c>
      <c r="D76">
        <v>1748</v>
      </c>
      <c r="E76" s="48">
        <f t="shared" ref="E76:E80" si="11">C76/4.9</f>
        <v>5255.1020408163258</v>
      </c>
      <c r="F76" s="48">
        <f t="shared" ref="F76:F80" si="12">D76/4.9</f>
        <v>356.73469387755097</v>
      </c>
    </row>
    <row r="77" spans="1:10" x14ac:dyDescent="0.2">
      <c r="A77" s="25" t="s">
        <v>191</v>
      </c>
      <c r="B77" s="21" t="s">
        <v>161</v>
      </c>
      <c r="C77">
        <v>25760</v>
      </c>
      <c r="D77">
        <v>1748</v>
      </c>
      <c r="E77" s="48">
        <f t="shared" si="11"/>
        <v>5257.1428571428569</v>
      </c>
      <c r="F77" s="48">
        <f t="shared" si="12"/>
        <v>356.73469387755097</v>
      </c>
    </row>
    <row r="78" spans="1:10" x14ac:dyDescent="0.2">
      <c r="A78" s="87" t="s">
        <v>192</v>
      </c>
      <c r="B78" s="131" t="s">
        <v>162</v>
      </c>
      <c r="C78" s="85">
        <v>25766</v>
      </c>
      <c r="D78" s="85">
        <v>1748</v>
      </c>
      <c r="E78" s="89">
        <f t="shared" si="11"/>
        <v>5258.367346938775</v>
      </c>
      <c r="F78" s="89">
        <f t="shared" si="12"/>
        <v>356.73469387755097</v>
      </c>
      <c r="G78" s="100">
        <f>LN(C80/C76)/4</f>
        <v>6.6900697295338549E-4</v>
      </c>
      <c r="H78" s="100">
        <f>LN(D80/D76)/4</f>
        <v>1.4297970078033147E-4</v>
      </c>
      <c r="I78" s="103">
        <f>LN(2)/G78</f>
        <v>1036.083641251138</v>
      </c>
      <c r="J78" s="103">
        <f>LN(2)/H78</f>
        <v>4847.8712486947361</v>
      </c>
    </row>
    <row r="79" spans="1:10" x14ac:dyDescent="0.2">
      <c r="A79" s="31" t="s">
        <v>193</v>
      </c>
      <c r="B79" s="4" t="s">
        <v>163</v>
      </c>
      <c r="C79">
        <v>25802</v>
      </c>
      <c r="D79">
        <v>1748</v>
      </c>
      <c r="E79" s="48">
        <f t="shared" si="11"/>
        <v>5265.7142857142853</v>
      </c>
      <c r="F79" s="48">
        <f t="shared" si="12"/>
        <v>356.73469387755097</v>
      </c>
    </row>
    <row r="80" spans="1:10" x14ac:dyDescent="0.2">
      <c r="A80" s="25" t="s">
        <v>194</v>
      </c>
      <c r="B80" s="4" t="s">
        <v>164</v>
      </c>
      <c r="C80">
        <v>25819</v>
      </c>
      <c r="D80">
        <v>1749</v>
      </c>
      <c r="E80" s="48">
        <f t="shared" si="11"/>
        <v>5269.183673469387</v>
      </c>
      <c r="F80" s="48">
        <f t="shared" si="12"/>
        <v>356.93877551020404</v>
      </c>
    </row>
  </sheetData>
  <phoneticPr fontId="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040B5-F79B-456C-A4D2-49E0B61BF6AB}">
  <dimension ref="A1:J80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263</v>
      </c>
      <c r="E1" t="s">
        <v>264</v>
      </c>
    </row>
    <row r="2" spans="1:10" x14ac:dyDescent="0.2">
      <c r="A2" s="1"/>
      <c r="B2" s="3"/>
    </row>
    <row r="3" spans="1:10" x14ac:dyDescent="0.2">
      <c r="A3" s="1"/>
      <c r="E3" t="s">
        <v>257</v>
      </c>
      <c r="F3" s="3"/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5" t="s">
        <v>51</v>
      </c>
      <c r="B6" t="s">
        <v>30</v>
      </c>
      <c r="C6">
        <v>21</v>
      </c>
      <c r="E6" s="29">
        <f t="shared" ref="E6:F37" si="0">C6/8.9</f>
        <v>2.3595505617977528</v>
      </c>
      <c r="F6" s="48"/>
    </row>
    <row r="7" spans="1:10" x14ac:dyDescent="0.2">
      <c r="A7" s="25" t="s">
        <v>52</v>
      </c>
      <c r="B7" t="s">
        <v>29</v>
      </c>
      <c r="C7">
        <v>25</v>
      </c>
      <c r="E7" s="29">
        <f t="shared" si="0"/>
        <v>2.8089887640449436</v>
      </c>
      <c r="F7" s="48"/>
    </row>
    <row r="8" spans="1:10" x14ac:dyDescent="0.2">
      <c r="A8" s="25" t="s">
        <v>53</v>
      </c>
      <c r="B8" t="s">
        <v>28</v>
      </c>
      <c r="C8">
        <v>39</v>
      </c>
      <c r="E8" s="29">
        <f t="shared" si="0"/>
        <v>4.382022471910112</v>
      </c>
      <c r="F8" s="48"/>
      <c r="G8" s="16">
        <f t="shared" ref="G8:H23" si="1">LN(C10/C6)/4</f>
        <v>0.31824141895322189</v>
      </c>
      <c r="I8" s="51">
        <f>LN(2)/G8</f>
        <v>2.1780545814554406</v>
      </c>
      <c r="J8" s="51"/>
    </row>
    <row r="9" spans="1:10" x14ac:dyDescent="0.2">
      <c r="A9" s="25" t="s">
        <v>54</v>
      </c>
      <c r="B9" t="s">
        <v>27</v>
      </c>
      <c r="C9">
        <v>50</v>
      </c>
      <c r="E9" s="29">
        <f t="shared" si="0"/>
        <v>5.6179775280898872</v>
      </c>
      <c r="F9" s="48"/>
      <c r="G9" s="16">
        <f t="shared" si="1"/>
        <v>0.33895878840879551</v>
      </c>
      <c r="I9" s="51">
        <f t="shared" ref="I9:J51" si="2">LN(2)/G9</f>
        <v>2.0449305469076284</v>
      </c>
      <c r="J9" s="51"/>
    </row>
    <row r="10" spans="1:10" x14ac:dyDescent="0.2">
      <c r="A10" s="25" t="s">
        <v>55</v>
      </c>
      <c r="B10" t="s">
        <v>26</v>
      </c>
      <c r="C10">
        <v>75</v>
      </c>
      <c r="E10" s="29">
        <f t="shared" si="0"/>
        <v>8.4269662921348303</v>
      </c>
      <c r="F10" s="48"/>
      <c r="G10" s="16">
        <f t="shared" si="1"/>
        <v>0.25694655902487429</v>
      </c>
      <c r="I10" s="51">
        <f t="shared" si="2"/>
        <v>2.6976316911597311</v>
      </c>
      <c r="J10" s="51"/>
    </row>
    <row r="11" spans="1:10" x14ac:dyDescent="0.2">
      <c r="A11" s="25" t="s">
        <v>56</v>
      </c>
      <c r="B11" t="s">
        <v>25</v>
      </c>
      <c r="C11">
        <v>97</v>
      </c>
      <c r="E11" s="29">
        <f t="shared" si="0"/>
        <v>10.898876404494382</v>
      </c>
      <c r="F11" s="48"/>
      <c r="G11" s="16">
        <f t="shared" si="1"/>
        <v>0.26270540620794031</v>
      </c>
      <c r="H11" s="16"/>
      <c r="I11" s="51">
        <f t="shared" si="2"/>
        <v>2.63849606509923</v>
      </c>
      <c r="J11" s="51"/>
    </row>
    <row r="12" spans="1:10" x14ac:dyDescent="0.2">
      <c r="A12" s="25" t="s">
        <v>57</v>
      </c>
      <c r="B12" t="s">
        <v>24</v>
      </c>
      <c r="C12">
        <v>109</v>
      </c>
      <c r="E12" s="29">
        <f t="shared" si="0"/>
        <v>12.247191011235955</v>
      </c>
      <c r="F12" s="48"/>
      <c r="G12" s="16">
        <f t="shared" si="1"/>
        <v>0.23630051884214376</v>
      </c>
      <c r="H12" s="16"/>
      <c r="I12" s="51">
        <f t="shared" si="2"/>
        <v>2.933329067394006</v>
      </c>
      <c r="J12" s="51"/>
    </row>
    <row r="13" spans="1:10" x14ac:dyDescent="0.2">
      <c r="A13" s="25" t="s">
        <v>58</v>
      </c>
      <c r="B13" t="s">
        <v>23</v>
      </c>
      <c r="C13">
        <v>143</v>
      </c>
      <c r="E13" s="29">
        <f t="shared" si="0"/>
        <v>16.067415730337078</v>
      </c>
      <c r="F13" s="48"/>
      <c r="G13" s="16">
        <f t="shared" si="1"/>
        <v>0.19664529680151061</v>
      </c>
      <c r="H13" s="16"/>
      <c r="I13" s="51">
        <f t="shared" si="2"/>
        <v>3.5248602017651747</v>
      </c>
      <c r="J13" s="51"/>
    </row>
    <row r="14" spans="1:10" x14ac:dyDescent="0.2">
      <c r="A14" s="25" t="s">
        <v>59</v>
      </c>
      <c r="B14" t="s">
        <v>22</v>
      </c>
      <c r="C14">
        <v>193</v>
      </c>
      <c r="E14" s="29">
        <f t="shared" si="0"/>
        <v>21.685393258426966</v>
      </c>
      <c r="F14" s="48"/>
      <c r="G14" s="16">
        <f t="shared" si="1"/>
        <v>0.25143640106906517</v>
      </c>
      <c r="H14" s="16"/>
      <c r="I14" s="51">
        <f t="shared" si="2"/>
        <v>2.7567495303496248</v>
      </c>
      <c r="J14" s="51"/>
    </row>
    <row r="15" spans="1:10" x14ac:dyDescent="0.2">
      <c r="A15" s="25" t="s">
        <v>60</v>
      </c>
      <c r="B15" t="s">
        <v>21</v>
      </c>
      <c r="C15">
        <v>213</v>
      </c>
      <c r="E15" s="29">
        <f t="shared" si="0"/>
        <v>23.932584269662922</v>
      </c>
      <c r="F15" s="48"/>
      <c r="G15" s="16">
        <f t="shared" si="1"/>
        <v>0.21430957502311362</v>
      </c>
      <c r="H15" s="16"/>
      <c r="I15" s="51">
        <f t="shared" si="2"/>
        <v>3.2343266999861684</v>
      </c>
      <c r="J15" s="51"/>
    </row>
    <row r="16" spans="1:10" x14ac:dyDescent="0.2">
      <c r="A16" s="25" t="s">
        <v>61</v>
      </c>
      <c r="B16" t="s">
        <v>20</v>
      </c>
      <c r="C16">
        <v>298</v>
      </c>
      <c r="E16" s="29">
        <f t="shared" si="0"/>
        <v>33.483146067415731</v>
      </c>
      <c r="F16" s="48"/>
      <c r="G16" s="16">
        <f t="shared" si="1"/>
        <v>0.20201188477440107</v>
      </c>
      <c r="H16" s="16"/>
      <c r="I16" s="51">
        <f t="shared" si="2"/>
        <v>3.4312198083495176</v>
      </c>
      <c r="J16" s="51"/>
    </row>
    <row r="17" spans="1:10" x14ac:dyDescent="0.2">
      <c r="A17" s="31" t="s">
        <v>62</v>
      </c>
      <c r="B17" t="s">
        <v>19</v>
      </c>
      <c r="C17">
        <v>337</v>
      </c>
      <c r="E17" s="29">
        <f t="shared" si="0"/>
        <v>37.865168539325843</v>
      </c>
      <c r="F17" s="48"/>
      <c r="G17" s="16">
        <f t="shared" si="1"/>
        <v>0.28909477680071244</v>
      </c>
      <c r="H17" s="16"/>
      <c r="I17" s="51">
        <f t="shared" si="2"/>
        <v>2.397646848658793</v>
      </c>
      <c r="J17" s="51"/>
    </row>
    <row r="18" spans="1:10" x14ac:dyDescent="0.2">
      <c r="A18" s="31" t="s">
        <v>63</v>
      </c>
      <c r="B18" t="s">
        <v>18</v>
      </c>
      <c r="C18">
        <v>433</v>
      </c>
      <c r="E18" s="29">
        <f t="shared" si="0"/>
        <v>48.651685393258425</v>
      </c>
      <c r="F18" s="48"/>
      <c r="G18" s="16">
        <f t="shared" si="1"/>
        <v>0.21527607907671606</v>
      </c>
      <c r="H18" s="16"/>
      <c r="I18" s="51">
        <f t="shared" si="2"/>
        <v>3.2198058582855111</v>
      </c>
      <c r="J18" s="51"/>
    </row>
    <row r="19" spans="1:10" x14ac:dyDescent="0.2">
      <c r="A19" s="25" t="s">
        <v>64</v>
      </c>
      <c r="B19" t="s">
        <v>17</v>
      </c>
      <c r="C19">
        <v>677</v>
      </c>
      <c r="E19" s="29">
        <f t="shared" si="0"/>
        <v>76.067415730337075</v>
      </c>
      <c r="F19" s="48"/>
      <c r="G19" s="16">
        <f t="shared" si="1"/>
        <v>0.24081056756289959</v>
      </c>
      <c r="H19" s="16"/>
      <c r="I19" s="51">
        <f t="shared" si="2"/>
        <v>2.8783918728105471</v>
      </c>
      <c r="J19" s="51"/>
    </row>
    <row r="20" spans="1:10" x14ac:dyDescent="0.2">
      <c r="A20" s="25" t="s">
        <v>65</v>
      </c>
      <c r="B20" t="s">
        <v>16</v>
      </c>
      <c r="C20">
        <v>705</v>
      </c>
      <c r="D20">
        <v>1</v>
      </c>
      <c r="E20" s="29">
        <f t="shared" si="0"/>
        <v>79.213483146067418</v>
      </c>
      <c r="F20" s="48">
        <f t="shared" si="0"/>
        <v>0.11235955056179775</v>
      </c>
      <c r="G20" s="16">
        <f t="shared" si="1"/>
        <v>0.22640258561131471</v>
      </c>
      <c r="H20" s="16"/>
      <c r="I20" s="51">
        <f t="shared" si="2"/>
        <v>3.0615691896290098</v>
      </c>
      <c r="J20" s="51"/>
    </row>
    <row r="21" spans="1:10" x14ac:dyDescent="0.2">
      <c r="A21" s="25" t="s">
        <v>66</v>
      </c>
      <c r="B21" t="s">
        <v>15</v>
      </c>
      <c r="C21">
        <v>883</v>
      </c>
      <c r="D21" s="15">
        <v>1</v>
      </c>
      <c r="E21" s="29">
        <f t="shared" si="0"/>
        <v>99.213483146067418</v>
      </c>
      <c r="F21" s="48">
        <f t="shared" si="0"/>
        <v>0.11235955056179775</v>
      </c>
      <c r="G21" s="16">
        <f t="shared" si="1"/>
        <v>0.18553708436272778</v>
      </c>
      <c r="H21" s="16"/>
      <c r="I21" s="51">
        <f t="shared" si="2"/>
        <v>3.7358956186076102</v>
      </c>
      <c r="J21" s="51"/>
    </row>
    <row r="22" spans="1:10" x14ac:dyDescent="0.2">
      <c r="A22" s="31" t="s">
        <v>67</v>
      </c>
      <c r="B22" t="s">
        <v>14</v>
      </c>
      <c r="C22">
        <v>1071</v>
      </c>
      <c r="D22" s="15">
        <v>1</v>
      </c>
      <c r="E22" s="29">
        <f t="shared" si="0"/>
        <v>120.33707865168539</v>
      </c>
      <c r="F22" s="48">
        <f t="shared" si="0"/>
        <v>0.11235955056179775</v>
      </c>
      <c r="G22" s="16">
        <f t="shared" si="1"/>
        <v>0.25176936977166564</v>
      </c>
      <c r="H22" s="16">
        <f t="shared" si="1"/>
        <v>0.27465307216702745</v>
      </c>
      <c r="I22" s="51">
        <f t="shared" si="2"/>
        <v>2.7531036884612829</v>
      </c>
      <c r="J22" s="51">
        <f>LN(2)/H22</f>
        <v>2.5237190142858297</v>
      </c>
    </row>
    <row r="23" spans="1:10" x14ac:dyDescent="0.2">
      <c r="A23" s="25" t="s">
        <v>68</v>
      </c>
      <c r="B23" t="s">
        <v>13</v>
      </c>
      <c r="C23">
        <v>1422</v>
      </c>
      <c r="D23" s="15">
        <v>1</v>
      </c>
      <c r="E23" s="29">
        <f t="shared" si="0"/>
        <v>159.77528089887639</v>
      </c>
      <c r="F23" s="48">
        <f t="shared" si="0"/>
        <v>0.11235955056179775</v>
      </c>
      <c r="G23" s="16">
        <f t="shared" si="1"/>
        <v>0.24672450088870637</v>
      </c>
      <c r="H23" s="16">
        <f t="shared" si="1"/>
        <v>0.40235947810852507</v>
      </c>
      <c r="I23" s="51">
        <f t="shared" si="2"/>
        <v>2.8093974374787094</v>
      </c>
      <c r="J23" s="51">
        <f t="shared" si="2"/>
        <v>1.7227062322935722</v>
      </c>
    </row>
    <row r="24" spans="1:10" x14ac:dyDescent="0.2">
      <c r="A24" s="25" t="s">
        <v>69</v>
      </c>
      <c r="B24" t="s">
        <v>12</v>
      </c>
      <c r="C24">
        <v>1930</v>
      </c>
      <c r="D24">
        <v>3</v>
      </c>
      <c r="E24" s="29">
        <f t="shared" si="0"/>
        <v>216.85393258426964</v>
      </c>
      <c r="F24" s="48">
        <f t="shared" si="0"/>
        <v>0.33707865168539325</v>
      </c>
      <c r="G24" s="16">
        <f t="shared" ref="G24:H39" si="3">LN(C26/C22)/4</f>
        <v>0.23051575559096252</v>
      </c>
      <c r="H24" s="16">
        <f t="shared" si="3"/>
        <v>0.51986038541995894</v>
      </c>
      <c r="I24" s="51">
        <f t="shared" si="2"/>
        <v>3.006940583228058</v>
      </c>
      <c r="J24" s="51">
        <f t="shared" si="2"/>
        <v>1.3333333333333335</v>
      </c>
    </row>
    <row r="25" spans="1:10" x14ac:dyDescent="0.2">
      <c r="A25" s="25" t="s">
        <v>70</v>
      </c>
      <c r="B25" t="s">
        <v>11</v>
      </c>
      <c r="C25">
        <v>2369</v>
      </c>
      <c r="D25">
        <v>5</v>
      </c>
      <c r="E25" s="29">
        <f t="shared" si="0"/>
        <v>266.17977528089887</v>
      </c>
      <c r="F25" s="48">
        <f t="shared" si="0"/>
        <v>0.56179775280898869</v>
      </c>
      <c r="G25" s="16">
        <f t="shared" si="3"/>
        <v>0.1895367732826031</v>
      </c>
      <c r="H25" s="16">
        <f t="shared" si="3"/>
        <v>0.62122666244700009</v>
      </c>
      <c r="I25" s="51">
        <f t="shared" si="2"/>
        <v>3.6570590949464412</v>
      </c>
      <c r="J25" s="51">
        <f t="shared" si="2"/>
        <v>1.1157717826045193</v>
      </c>
    </row>
    <row r="26" spans="1:10" x14ac:dyDescent="0.2">
      <c r="A26" s="25" t="s">
        <v>71</v>
      </c>
      <c r="B26" t="s">
        <v>10</v>
      </c>
      <c r="C26">
        <v>2693</v>
      </c>
      <c r="D26">
        <v>8</v>
      </c>
      <c r="E26" s="29">
        <f t="shared" si="0"/>
        <v>302.58426966292132</v>
      </c>
      <c r="F26" s="48">
        <f t="shared" si="0"/>
        <v>0.898876404494382</v>
      </c>
      <c r="G26" s="16">
        <f t="shared" si="3"/>
        <v>0.15716943541620282</v>
      </c>
      <c r="H26" s="16">
        <f t="shared" si="3"/>
        <v>0.34657359027997264</v>
      </c>
      <c r="I26" s="51">
        <f t="shared" si="2"/>
        <v>4.4101906883129756</v>
      </c>
      <c r="J26" s="51">
        <f t="shared" si="2"/>
        <v>2</v>
      </c>
    </row>
    <row r="27" spans="1:10" x14ac:dyDescent="0.2">
      <c r="A27" s="31" t="s">
        <v>72</v>
      </c>
      <c r="B27" t="s">
        <v>9</v>
      </c>
      <c r="C27">
        <v>3035</v>
      </c>
      <c r="D27">
        <v>12</v>
      </c>
      <c r="E27" s="29">
        <f t="shared" si="0"/>
        <v>341.01123595505618</v>
      </c>
      <c r="F27" s="48">
        <f t="shared" si="0"/>
        <v>1.348314606741573</v>
      </c>
      <c r="G27" s="16">
        <f t="shared" si="3"/>
        <v>0.14593623153862142</v>
      </c>
      <c r="H27" s="16">
        <f t="shared" si="3"/>
        <v>0.27465307216702745</v>
      </c>
      <c r="I27" s="51">
        <f t="shared" si="2"/>
        <v>4.7496579379364521</v>
      </c>
      <c r="J27" s="51">
        <f t="shared" si="2"/>
        <v>2.5237190142858297</v>
      </c>
    </row>
    <row r="28" spans="1:10" x14ac:dyDescent="0.2">
      <c r="A28" s="31" t="s">
        <v>73</v>
      </c>
      <c r="B28" t="s">
        <v>8</v>
      </c>
      <c r="C28">
        <v>3619</v>
      </c>
      <c r="D28">
        <v>12</v>
      </c>
      <c r="E28" s="29">
        <f t="shared" si="0"/>
        <v>406.62921348314603</v>
      </c>
      <c r="F28" s="48">
        <f t="shared" si="0"/>
        <v>1.348314606741573</v>
      </c>
      <c r="G28" s="16">
        <f t="shared" si="3"/>
        <v>0.13896057470769108</v>
      </c>
      <c r="H28" s="16">
        <f t="shared" si="3"/>
        <v>0.17328679513998632</v>
      </c>
      <c r="I28" s="51">
        <f t="shared" si="2"/>
        <v>4.9880851602550367</v>
      </c>
      <c r="J28" s="51">
        <f t="shared" si="2"/>
        <v>4</v>
      </c>
    </row>
    <row r="29" spans="1:10" x14ac:dyDescent="0.2">
      <c r="A29" s="31" t="s">
        <v>74</v>
      </c>
      <c r="B29" t="s">
        <v>7</v>
      </c>
      <c r="C29">
        <v>4247</v>
      </c>
      <c r="D29">
        <v>15</v>
      </c>
      <c r="E29" s="29">
        <f t="shared" si="0"/>
        <v>477.19101123595505</v>
      </c>
      <c r="F29" s="48">
        <f t="shared" si="0"/>
        <v>1.6853932584269662</v>
      </c>
      <c r="G29" s="16">
        <f t="shared" si="3"/>
        <v>0.14209483665273884</v>
      </c>
      <c r="H29" s="16">
        <f t="shared" si="3"/>
        <v>0.12770640594149768</v>
      </c>
      <c r="I29" s="51">
        <f t="shared" si="2"/>
        <v>4.8780602933089412</v>
      </c>
      <c r="J29" s="51">
        <f t="shared" si="2"/>
        <v>5.4276617954268955</v>
      </c>
    </row>
    <row r="30" spans="1:10" x14ac:dyDescent="0.2">
      <c r="A30" s="87" t="s">
        <v>75</v>
      </c>
      <c r="B30" s="85" t="s">
        <v>6</v>
      </c>
      <c r="C30" s="85">
        <v>4695</v>
      </c>
      <c r="D30" s="85">
        <v>16</v>
      </c>
      <c r="E30" s="132">
        <f>C30/8.9</f>
        <v>527.52808988764048</v>
      </c>
      <c r="F30" s="89">
        <f>D30/8.9</f>
        <v>1.797752808988764</v>
      </c>
      <c r="G30" s="100">
        <f>LN(C32/C28)/4</f>
        <v>0.13019467261282752</v>
      </c>
      <c r="H30" s="100">
        <f>LN(D32/D28)/4</f>
        <v>0.19329747205837042</v>
      </c>
      <c r="I30" s="86">
        <f>LN(2)/G30</f>
        <v>5.3239289031527735</v>
      </c>
      <c r="J30" s="86">
        <f>LN(2)/H30</f>
        <v>3.5859091853546552</v>
      </c>
    </row>
    <row r="31" spans="1:10" x14ac:dyDescent="0.2">
      <c r="A31" s="52" t="s">
        <v>76</v>
      </c>
      <c r="B31" t="s">
        <v>5</v>
      </c>
      <c r="C31">
        <v>5358</v>
      </c>
      <c r="D31">
        <v>20</v>
      </c>
      <c r="E31" s="29">
        <f t="shared" si="0"/>
        <v>602.02247191011236</v>
      </c>
      <c r="F31" s="48">
        <f t="shared" si="0"/>
        <v>2.2471910112359548</v>
      </c>
      <c r="G31" s="16">
        <f t="shared" si="3"/>
        <v>0.11976429424277332</v>
      </c>
      <c r="H31" s="16">
        <f t="shared" si="3"/>
        <v>0.21886718433847496</v>
      </c>
      <c r="I31" s="51">
        <f t="shared" si="2"/>
        <v>5.7875945826965065</v>
      </c>
      <c r="J31" s="51">
        <f t="shared" si="2"/>
        <v>3.1669762767542307</v>
      </c>
    </row>
    <row r="32" spans="1:10" x14ac:dyDescent="0.2">
      <c r="A32" s="52" t="s">
        <v>79</v>
      </c>
      <c r="B32" t="s">
        <v>4</v>
      </c>
      <c r="C32">
        <v>6092</v>
      </c>
      <c r="D32">
        <v>26</v>
      </c>
      <c r="E32" s="29">
        <f t="shared" si="0"/>
        <v>684.49438202247188</v>
      </c>
      <c r="F32" s="48">
        <f t="shared" si="0"/>
        <v>2.9213483146067416</v>
      </c>
      <c r="G32" s="16">
        <f t="shared" si="3"/>
        <v>0.11468963270755828</v>
      </c>
      <c r="H32" s="16">
        <f t="shared" si="3"/>
        <v>0.22907268296853878</v>
      </c>
      <c r="I32" s="51">
        <f t="shared" si="2"/>
        <v>6.0436777431083835</v>
      </c>
      <c r="J32" s="51">
        <f t="shared" si="2"/>
        <v>3.0258831894641198</v>
      </c>
    </row>
    <row r="33" spans="1:10" x14ac:dyDescent="0.2">
      <c r="A33" s="52" t="s">
        <v>80</v>
      </c>
      <c r="B33" t="s">
        <v>3</v>
      </c>
      <c r="C33">
        <v>6857</v>
      </c>
      <c r="D33">
        <v>36</v>
      </c>
      <c r="E33" s="29">
        <f t="shared" si="0"/>
        <v>770.44943820224717</v>
      </c>
      <c r="F33" s="48">
        <f t="shared" si="0"/>
        <v>4.0449438202247192</v>
      </c>
      <c r="G33" s="16">
        <f t="shared" si="3"/>
        <v>9.5512535273425361E-2</v>
      </c>
      <c r="H33" s="16">
        <f t="shared" si="3"/>
        <v>0.19711434009106757</v>
      </c>
      <c r="I33" s="51">
        <f t="shared" si="2"/>
        <v>7.257133093322893</v>
      </c>
      <c r="J33" s="51">
        <f t="shared" si="2"/>
        <v>3.5164726231470964</v>
      </c>
    </row>
    <row r="34" spans="1:10" x14ac:dyDescent="0.2">
      <c r="A34" s="52" t="s">
        <v>81</v>
      </c>
      <c r="B34" t="s">
        <v>2</v>
      </c>
      <c r="C34">
        <v>7428</v>
      </c>
      <c r="D34">
        <v>40</v>
      </c>
      <c r="E34" s="29">
        <f t="shared" si="0"/>
        <v>834.60674157303367</v>
      </c>
      <c r="F34" s="48">
        <f t="shared" si="0"/>
        <v>4.4943820224719095</v>
      </c>
      <c r="G34" s="16">
        <f t="shared" si="3"/>
        <v>8.1205084245212167E-2</v>
      </c>
      <c r="H34" s="16">
        <f t="shared" si="3"/>
        <v>0.15843094002228614</v>
      </c>
      <c r="I34" s="51">
        <f t="shared" si="2"/>
        <v>8.5357608701799119</v>
      </c>
      <c r="J34" s="51">
        <f t="shared" si="2"/>
        <v>4.3750745937784741</v>
      </c>
    </row>
    <row r="35" spans="1:10" ht="15" x14ac:dyDescent="0.2">
      <c r="A35" s="52" t="s">
        <v>82</v>
      </c>
      <c r="B35" s="22" t="s">
        <v>1</v>
      </c>
      <c r="C35" s="22">
        <v>7851</v>
      </c>
      <c r="D35" s="56">
        <v>44</v>
      </c>
      <c r="E35" s="29">
        <f t="shared" si="0"/>
        <v>882.13483146067415</v>
      </c>
      <c r="F35" s="48">
        <f t="shared" si="0"/>
        <v>4.9438202247191008</v>
      </c>
      <c r="G35" s="16">
        <f t="shared" si="3"/>
        <v>6.5307646417754078E-2</v>
      </c>
      <c r="H35" s="16">
        <f t="shared" si="3"/>
        <v>0.11488308234461003</v>
      </c>
      <c r="I35" s="51">
        <f t="shared" si="2"/>
        <v>10.613568526510415</v>
      </c>
      <c r="J35" s="51">
        <f t="shared" si="2"/>
        <v>6.0335008985982839</v>
      </c>
    </row>
    <row r="36" spans="1:10" ht="15" x14ac:dyDescent="0.2">
      <c r="A36" s="52" t="s">
        <v>85</v>
      </c>
      <c r="B36" s="22" t="s">
        <v>0</v>
      </c>
      <c r="C36" s="56">
        <v>8430</v>
      </c>
      <c r="D36" s="56">
        <v>49</v>
      </c>
      <c r="E36" s="29">
        <f t="shared" si="0"/>
        <v>947.19101123595499</v>
      </c>
      <c r="F36" s="48">
        <f t="shared" si="0"/>
        <v>5.5056179775280896</v>
      </c>
      <c r="G36" s="16">
        <f t="shared" si="3"/>
        <v>5.4787667109890588E-2</v>
      </c>
      <c r="H36" s="16">
        <f t="shared" si="3"/>
        <v>0.12137695394542521</v>
      </c>
      <c r="I36" s="51">
        <f t="shared" si="2"/>
        <v>12.651518436980762</v>
      </c>
      <c r="J36" s="51">
        <f t="shared" si="2"/>
        <v>5.7106984318588641</v>
      </c>
    </row>
    <row r="37" spans="1:10" ht="15" x14ac:dyDescent="0.2">
      <c r="A37" s="54" t="s">
        <v>89</v>
      </c>
      <c r="B37" s="22" t="s">
        <v>83</v>
      </c>
      <c r="C37" s="56">
        <v>8904</v>
      </c>
      <c r="D37" s="56">
        <v>57</v>
      </c>
      <c r="E37" s="29">
        <f t="shared" si="0"/>
        <v>1000.4494382022472</v>
      </c>
      <c r="F37" s="48">
        <f t="shared" si="0"/>
        <v>6.404494382022472</v>
      </c>
      <c r="G37" s="16">
        <f t="shared" si="3"/>
        <v>4.5123554615426123E-2</v>
      </c>
      <c r="H37" s="16">
        <f t="shared" si="3"/>
        <v>0.12656745180753251</v>
      </c>
      <c r="I37" s="51">
        <f t="shared" si="2"/>
        <v>15.361094365623917</v>
      </c>
      <c r="J37" s="51">
        <f t="shared" si="2"/>
        <v>5.4765041933055132</v>
      </c>
    </row>
    <row r="38" spans="1:10" ht="15" x14ac:dyDescent="0.2">
      <c r="A38" s="54" t="s">
        <v>90</v>
      </c>
      <c r="B38" t="s">
        <v>84</v>
      </c>
      <c r="C38" s="56">
        <v>9248</v>
      </c>
      <c r="D38" s="56">
        <v>65</v>
      </c>
      <c r="E38" s="29">
        <f t="shared" ref="E38:F69" si="4">C38/8.9</f>
        <v>1039.1011235955057</v>
      </c>
      <c r="F38" s="48">
        <f t="shared" si="4"/>
        <v>7.3033707865168536</v>
      </c>
      <c r="G38" s="16">
        <f t="shared" si="3"/>
        <v>4.1895797507833329E-2</v>
      </c>
      <c r="H38" s="16">
        <f t="shared" si="3"/>
        <v>0.14063174953572027</v>
      </c>
      <c r="I38" s="51">
        <f t="shared" si="2"/>
        <v>16.544551525253731</v>
      </c>
      <c r="J38" s="51">
        <f t="shared" si="2"/>
        <v>4.9288100507054198</v>
      </c>
    </row>
    <row r="39" spans="1:10" ht="15" x14ac:dyDescent="0.2">
      <c r="A39" s="54" t="s">
        <v>94</v>
      </c>
      <c r="B39" t="s">
        <v>86</v>
      </c>
      <c r="C39" s="14">
        <v>9404</v>
      </c>
      <c r="D39" s="14">
        <v>73</v>
      </c>
      <c r="E39" s="29">
        <f t="shared" si="4"/>
        <v>1056.629213483146</v>
      </c>
      <c r="F39" s="48">
        <f t="shared" si="4"/>
        <v>8.2022471910112351</v>
      </c>
      <c r="G39" s="16">
        <f t="shared" si="3"/>
        <v>3.9018531809240121E-2</v>
      </c>
      <c r="H39" s="16">
        <f t="shared" si="3"/>
        <v>0.12770640594149768</v>
      </c>
      <c r="I39" s="51">
        <f t="shared" si="2"/>
        <v>17.764563360525997</v>
      </c>
      <c r="J39" s="51">
        <f t="shared" si="2"/>
        <v>5.4276617954268955</v>
      </c>
    </row>
    <row r="40" spans="1:10" ht="15" x14ac:dyDescent="0.2">
      <c r="A40" s="54" t="s">
        <v>95</v>
      </c>
      <c r="B40" t="s">
        <v>87</v>
      </c>
      <c r="C40" s="14">
        <v>9968</v>
      </c>
      <c r="D40" s="14">
        <v>86</v>
      </c>
      <c r="E40" s="29">
        <f t="shared" si="4"/>
        <v>1120</v>
      </c>
      <c r="F40" s="48">
        <f t="shared" si="4"/>
        <v>9.6629213483146064</v>
      </c>
      <c r="G40" s="16">
        <f t="shared" ref="G40:H55" si="5">LN(C42/C38)/4</f>
        <v>3.7461766938595903E-2</v>
      </c>
      <c r="H40" s="16">
        <f t="shared" si="5"/>
        <v>0.1101833117364056</v>
      </c>
      <c r="I40" s="51">
        <f t="shared" si="2"/>
        <v>18.502789302386415</v>
      </c>
      <c r="J40" s="51">
        <f t="shared" si="2"/>
        <v>6.2908544827385411</v>
      </c>
    </row>
    <row r="41" spans="1:10" ht="15" x14ac:dyDescent="0.2">
      <c r="A41" s="54" t="s">
        <v>96</v>
      </c>
      <c r="B41" t="s">
        <v>88</v>
      </c>
      <c r="C41" s="14">
        <v>10408</v>
      </c>
      <c r="D41" s="14">
        <v>95</v>
      </c>
      <c r="E41" s="29">
        <f t="shared" si="4"/>
        <v>1169.4382022471909</v>
      </c>
      <c r="F41" s="48">
        <f t="shared" si="4"/>
        <v>10.674157303370785</v>
      </c>
      <c r="G41" s="16">
        <f t="shared" si="5"/>
        <v>4.2463959040002282E-2</v>
      </c>
      <c r="H41" s="16">
        <f t="shared" si="5"/>
        <v>8.6067386770311172E-2</v>
      </c>
      <c r="I41" s="51">
        <f t="shared" si="2"/>
        <v>16.323187856953716</v>
      </c>
      <c r="J41" s="51">
        <f t="shared" si="2"/>
        <v>8.0535404474374666</v>
      </c>
    </row>
    <row r="42" spans="1:10" ht="15" x14ac:dyDescent="0.2">
      <c r="A42" s="54" t="s">
        <v>97</v>
      </c>
      <c r="B42" t="s">
        <v>98</v>
      </c>
      <c r="C42" s="14">
        <v>10743</v>
      </c>
      <c r="D42" s="14">
        <v>101</v>
      </c>
      <c r="E42" s="29">
        <f t="shared" si="4"/>
        <v>1207.0786516853932</v>
      </c>
      <c r="F42" s="48">
        <f t="shared" si="4"/>
        <v>11.348314606741573</v>
      </c>
      <c r="G42" s="16">
        <f t="shared" si="5"/>
        <v>3.7604377657333758E-2</v>
      </c>
      <c r="H42" s="16">
        <f t="shared" si="5"/>
        <v>7.4810723713214219E-2</v>
      </c>
      <c r="I42" s="51">
        <f t="shared" si="2"/>
        <v>18.432619384800933</v>
      </c>
      <c r="J42" s="51">
        <f t="shared" si="2"/>
        <v>9.2653452092926489</v>
      </c>
    </row>
    <row r="43" spans="1:10" ht="15" x14ac:dyDescent="0.2">
      <c r="A43" s="54" t="s">
        <v>102</v>
      </c>
      <c r="B43" t="s">
        <v>99</v>
      </c>
      <c r="C43" s="14">
        <v>11145</v>
      </c>
      <c r="D43" s="14">
        <v>103</v>
      </c>
      <c r="E43" s="29">
        <f t="shared" si="4"/>
        <v>1252.2471910112358</v>
      </c>
      <c r="F43" s="48">
        <f t="shared" si="4"/>
        <v>11.573033707865168</v>
      </c>
      <c r="G43" s="16">
        <f t="shared" si="5"/>
        <v>3.6539478352831306E-2</v>
      </c>
      <c r="H43" s="16">
        <f t="shared" si="5"/>
        <v>6.4576865942969172E-2</v>
      </c>
      <c r="I43" s="51">
        <f t="shared" si="2"/>
        <v>18.96981598551573</v>
      </c>
      <c r="J43" s="51">
        <f t="shared" si="2"/>
        <v>10.733676378350347</v>
      </c>
    </row>
    <row r="44" spans="1:10" ht="15" x14ac:dyDescent="0.2">
      <c r="A44" s="52" t="s">
        <v>104</v>
      </c>
      <c r="B44" t="s">
        <v>100</v>
      </c>
      <c r="C44" s="14">
        <v>11586</v>
      </c>
      <c r="D44" s="14">
        <v>116</v>
      </c>
      <c r="E44" s="29">
        <f t="shared" si="4"/>
        <v>1301.7977528089887</v>
      </c>
      <c r="F44" s="48">
        <f t="shared" si="4"/>
        <v>13.033707865168539</v>
      </c>
      <c r="G44" s="16">
        <f t="shared" si="5"/>
        <v>3.7888565356005183E-2</v>
      </c>
      <c r="H44" s="16">
        <f t="shared" si="5"/>
        <v>6.3103483403580754E-2</v>
      </c>
      <c r="I44" s="51">
        <f t="shared" si="2"/>
        <v>18.294363326957807</v>
      </c>
      <c r="J44" s="51">
        <f t="shared" si="2"/>
        <v>10.984293468030851</v>
      </c>
    </row>
    <row r="45" spans="1:10" ht="15" x14ac:dyDescent="0.2">
      <c r="A45" s="52" t="s">
        <v>159</v>
      </c>
      <c r="B45" s="22" t="s">
        <v>101</v>
      </c>
      <c r="C45" s="56">
        <v>12046</v>
      </c>
      <c r="D45" s="56">
        <v>123</v>
      </c>
      <c r="E45" s="29">
        <f t="shared" si="4"/>
        <v>1353.4831460674156</v>
      </c>
      <c r="F45" s="48">
        <f t="shared" si="4"/>
        <v>13.820224719101123</v>
      </c>
      <c r="G45" s="28">
        <f t="shared" si="5"/>
        <v>3.3791889745482841E-2</v>
      </c>
      <c r="H45" s="28">
        <f t="shared" si="5"/>
        <v>8.0274517342906249E-2</v>
      </c>
      <c r="I45" s="53">
        <f t="shared" si="2"/>
        <v>20.512234911413984</v>
      </c>
      <c r="J45" s="53">
        <f t="shared" si="2"/>
        <v>8.6347100363001772</v>
      </c>
    </row>
    <row r="46" spans="1:10" ht="15" x14ac:dyDescent="0.2">
      <c r="A46" s="52" t="s">
        <v>105</v>
      </c>
      <c r="B46" t="s">
        <v>103</v>
      </c>
      <c r="C46" s="14">
        <v>12501</v>
      </c>
      <c r="D46" s="14">
        <v>130</v>
      </c>
      <c r="E46" s="29">
        <f t="shared" si="4"/>
        <v>1404.6067415730336</v>
      </c>
      <c r="F46" s="48">
        <f t="shared" si="4"/>
        <v>14.606741573033707</v>
      </c>
      <c r="G46" s="16">
        <f t="shared" si="5"/>
        <v>2.8441577484211094E-2</v>
      </c>
      <c r="H46" s="16">
        <f t="shared" si="5"/>
        <v>6.5922411427139921E-2</v>
      </c>
      <c r="I46" s="51">
        <f t="shared" si="2"/>
        <v>24.370911949055404</v>
      </c>
      <c r="J46" s="51">
        <f t="shared" si="2"/>
        <v>10.514590797790206</v>
      </c>
    </row>
    <row r="47" spans="1:10" ht="15" x14ac:dyDescent="0.2">
      <c r="A47" s="54" t="s">
        <v>106</v>
      </c>
      <c r="B47" t="s">
        <v>107</v>
      </c>
      <c r="C47" s="14">
        <v>12758</v>
      </c>
      <c r="D47" s="14">
        <v>142</v>
      </c>
      <c r="E47" s="29">
        <f t="shared" si="4"/>
        <v>1433.4831460674156</v>
      </c>
      <c r="F47" s="48">
        <f t="shared" si="4"/>
        <v>15.95505617977528</v>
      </c>
      <c r="G47" s="16">
        <f t="shared" si="5"/>
        <v>2.4099083242043417E-2</v>
      </c>
      <c r="H47" s="16">
        <f t="shared" si="5"/>
        <v>7.1920518112945211E-2</v>
      </c>
      <c r="I47" s="51">
        <f t="shared" si="2"/>
        <v>28.762387913191496</v>
      </c>
      <c r="J47" s="51">
        <f t="shared" si="2"/>
        <v>9.6376833586128381</v>
      </c>
    </row>
    <row r="48" spans="1:10" ht="15" x14ac:dyDescent="0.2">
      <c r="A48" s="52" t="s">
        <v>111</v>
      </c>
      <c r="B48" t="s">
        <v>108</v>
      </c>
      <c r="C48" s="14">
        <v>12982</v>
      </c>
      <c r="D48" s="14">
        <v>151</v>
      </c>
      <c r="E48" s="29">
        <f t="shared" si="4"/>
        <v>1458.6516853932583</v>
      </c>
      <c r="F48" s="48">
        <f t="shared" si="4"/>
        <v>16.966292134831459</v>
      </c>
      <c r="G48" s="16">
        <f t="shared" si="5"/>
        <v>1.9053538837063472E-2</v>
      </c>
      <c r="H48" s="16">
        <f t="shared" si="5"/>
        <v>6.9990006589467649E-2</v>
      </c>
      <c r="I48" s="51">
        <f t="shared" si="2"/>
        <v>36.378920812947158</v>
      </c>
      <c r="J48" s="51">
        <f t="shared" si="2"/>
        <v>9.903516435219947</v>
      </c>
    </row>
    <row r="49" spans="1:10" ht="15" x14ac:dyDescent="0.2">
      <c r="A49" s="23" t="s">
        <v>113</v>
      </c>
      <c r="B49" t="s">
        <v>109</v>
      </c>
      <c r="C49" s="14">
        <v>13265</v>
      </c>
      <c r="D49" s="14">
        <v>164</v>
      </c>
      <c r="E49" s="29">
        <f t="shared" si="4"/>
        <v>1490.4494382022472</v>
      </c>
      <c r="F49" s="48">
        <f t="shared" si="4"/>
        <v>18.426966292134832</v>
      </c>
      <c r="G49" s="16">
        <f t="shared" si="5"/>
        <v>1.8046440549488375E-2</v>
      </c>
      <c r="H49" s="16">
        <f t="shared" si="5"/>
        <v>5.5080668743142082E-2</v>
      </c>
      <c r="I49" s="51">
        <f t="shared" si="2"/>
        <v>38.409080098601287</v>
      </c>
      <c r="J49" s="51">
        <f t="shared" si="2"/>
        <v>12.584218681009512</v>
      </c>
    </row>
    <row r="50" spans="1:10" ht="15" x14ac:dyDescent="0.2">
      <c r="A50" s="31" t="s">
        <v>114</v>
      </c>
      <c r="B50" s="22" t="s">
        <v>110</v>
      </c>
      <c r="C50" s="56">
        <v>13491</v>
      </c>
      <c r="D50" s="55">
        <v>172</v>
      </c>
      <c r="E50" s="30">
        <f t="shared" si="4"/>
        <v>1515.8426966292134</v>
      </c>
      <c r="F50" s="66">
        <f t="shared" si="4"/>
        <v>19.325842696629213</v>
      </c>
      <c r="G50" s="28">
        <f t="shared" si="5"/>
        <v>1.7835521113232517E-2</v>
      </c>
      <c r="H50" s="28">
        <f t="shared" si="5"/>
        <v>4.9413980198515325E-2</v>
      </c>
      <c r="I50" s="53">
        <f t="shared" si="2"/>
        <v>38.863298479442015</v>
      </c>
      <c r="J50" s="53">
        <f>LN(2)/H50</f>
        <v>14.027349704988374</v>
      </c>
    </row>
    <row r="51" spans="1:10" ht="15" x14ac:dyDescent="0.2">
      <c r="A51" s="25" t="s">
        <v>125</v>
      </c>
      <c r="B51" t="s">
        <v>112</v>
      </c>
      <c r="C51" s="14">
        <v>13713</v>
      </c>
      <c r="D51" s="14">
        <v>177</v>
      </c>
      <c r="E51" s="29">
        <f t="shared" si="4"/>
        <v>1540.7865168539324</v>
      </c>
      <c r="F51" s="48">
        <f t="shared" si="4"/>
        <v>19.887640449438202</v>
      </c>
      <c r="G51" s="16">
        <f t="shared" si="5"/>
        <v>2.2220430322245781E-2</v>
      </c>
      <c r="H51" s="16">
        <f t="shared" si="5"/>
        <v>3.5470146808860972E-2</v>
      </c>
      <c r="I51" s="51">
        <f t="shared" si="2"/>
        <v>31.194138480117882</v>
      </c>
      <c r="J51" s="51">
        <f t="shared" si="2"/>
        <v>19.541705995611689</v>
      </c>
    </row>
    <row r="52" spans="1:10" ht="15" x14ac:dyDescent="0.2">
      <c r="A52" s="25" t="s">
        <v>126</v>
      </c>
      <c r="B52" t="s">
        <v>34</v>
      </c>
      <c r="C52" s="14">
        <v>13942</v>
      </c>
      <c r="D52" s="14">
        <v>184</v>
      </c>
      <c r="E52" s="29">
        <f t="shared" si="4"/>
        <v>1566.5168539325841</v>
      </c>
      <c r="F52" s="48">
        <f t="shared" si="4"/>
        <v>20.674157303370787</v>
      </c>
      <c r="G52" s="16">
        <f t="shared" si="5"/>
        <v>2.3201766618668761E-2</v>
      </c>
      <c r="H52" s="16">
        <f t="shared" si="5"/>
        <v>2.7500223803582122E-2</v>
      </c>
      <c r="I52" s="51">
        <f t="shared" ref="I52:J67" si="6">LN(2)/G52</f>
        <v>29.874758760922134</v>
      </c>
      <c r="J52" s="51">
        <f t="shared" si="6"/>
        <v>25.20514689301028</v>
      </c>
    </row>
    <row r="53" spans="1:10" ht="15" x14ac:dyDescent="0.2">
      <c r="A53" s="25" t="s">
        <v>127</v>
      </c>
      <c r="B53" t="s">
        <v>35</v>
      </c>
      <c r="C53" s="14">
        <v>14498</v>
      </c>
      <c r="D53" s="14">
        <v>189</v>
      </c>
      <c r="E53" s="29">
        <f t="shared" si="4"/>
        <v>1628.9887640449438</v>
      </c>
      <c r="F53" s="48">
        <f t="shared" si="4"/>
        <v>21.235955056179776</v>
      </c>
      <c r="G53" s="16">
        <f t="shared" si="5"/>
        <v>2.3391280852553386E-2</v>
      </c>
      <c r="H53" s="16">
        <f t="shared" si="5"/>
        <v>2.2927106622374724E-2</v>
      </c>
      <c r="I53" s="51">
        <f t="shared" si="6"/>
        <v>29.632715922192929</v>
      </c>
      <c r="J53" s="51">
        <f t="shared" si="6"/>
        <v>30.232649587083007</v>
      </c>
    </row>
    <row r="54" spans="1:10" ht="15" x14ac:dyDescent="0.2">
      <c r="A54" s="25" t="s">
        <v>128</v>
      </c>
      <c r="B54" t="s">
        <v>36</v>
      </c>
      <c r="C54" s="14">
        <v>14803</v>
      </c>
      <c r="D54" s="14">
        <v>192</v>
      </c>
      <c r="E54" s="29">
        <f t="shared" si="4"/>
        <v>1663.2584269662921</v>
      </c>
      <c r="F54" s="48">
        <f t="shared" si="4"/>
        <v>21.573033707865168</v>
      </c>
      <c r="G54" s="16">
        <f t="shared" si="5"/>
        <v>2.3204058458866805E-2</v>
      </c>
      <c r="H54" s="16">
        <f t="shared" si="5"/>
        <v>1.95922667788767E-2</v>
      </c>
      <c r="I54" s="51">
        <f t="shared" si="6"/>
        <v>29.871808062743341</v>
      </c>
      <c r="J54" s="51">
        <f t="shared" si="6"/>
        <v>35.378610774494881</v>
      </c>
    </row>
    <row r="55" spans="1:10" ht="15" x14ac:dyDescent="0.2">
      <c r="A55" s="25" t="s">
        <v>129</v>
      </c>
      <c r="B55" t="s">
        <v>37</v>
      </c>
      <c r="C55" s="14">
        <v>15058</v>
      </c>
      <c r="D55" s="14">
        <v>194</v>
      </c>
      <c r="E55" s="29">
        <f t="shared" si="4"/>
        <v>1691.9101123595506</v>
      </c>
      <c r="F55" s="48">
        <f t="shared" si="4"/>
        <v>21.797752808988765</v>
      </c>
      <c r="G55" s="16">
        <f t="shared" si="5"/>
        <v>1.5786279340544461E-2</v>
      </c>
      <c r="H55" s="16">
        <f t="shared" si="5"/>
        <v>1.5389473249858341E-2</v>
      </c>
      <c r="I55" s="51">
        <f t="shared" si="6"/>
        <v>43.908204435462558</v>
      </c>
      <c r="J55" s="51">
        <f t="shared" si="6"/>
        <v>45.04034474125524</v>
      </c>
    </row>
    <row r="56" spans="1:10" ht="15" x14ac:dyDescent="0.2">
      <c r="A56" s="25" t="s">
        <v>130</v>
      </c>
      <c r="B56" t="s">
        <v>38</v>
      </c>
      <c r="C56" s="14">
        <v>15298</v>
      </c>
      <c r="D56" s="14">
        <v>199</v>
      </c>
      <c r="E56" s="29">
        <f t="shared" si="4"/>
        <v>1718.8764044943819</v>
      </c>
      <c r="F56" s="48">
        <f t="shared" si="4"/>
        <v>22.359550561797754</v>
      </c>
      <c r="G56" s="16">
        <f t="shared" ref="G56:H69" si="7">LN(C58/C54)/4</f>
        <v>1.2388066854561319E-2</v>
      </c>
      <c r="H56" s="16">
        <f t="shared" si="7"/>
        <v>1.515615545410871E-2</v>
      </c>
      <c r="I56" s="51">
        <f t="shared" si="6"/>
        <v>55.952812387731555</v>
      </c>
      <c r="J56" s="51">
        <f t="shared" si="6"/>
        <v>45.733707513011737</v>
      </c>
    </row>
    <row r="57" spans="1:10" ht="15" x14ac:dyDescent="0.2">
      <c r="A57" s="25" t="s">
        <v>131</v>
      </c>
      <c r="B57" t="s">
        <v>39</v>
      </c>
      <c r="C57" s="14">
        <v>15443</v>
      </c>
      <c r="D57" s="14">
        <v>201</v>
      </c>
      <c r="E57" s="29">
        <f t="shared" si="4"/>
        <v>1735.1685393258426</v>
      </c>
      <c r="F57" s="48">
        <f t="shared" si="4"/>
        <v>22.584269662921347</v>
      </c>
      <c r="G57" s="16">
        <f t="shared" si="7"/>
        <v>1.0883287994220028E-2</v>
      </c>
      <c r="H57" s="16">
        <f t="shared" si="7"/>
        <v>1.9812342913535119E-2</v>
      </c>
      <c r="I57" s="51">
        <f t="shared" si="6"/>
        <v>63.689133369259977</v>
      </c>
      <c r="J57" s="51">
        <f t="shared" si="6"/>
        <v>34.985624041789158</v>
      </c>
    </row>
    <row r="58" spans="1:10" ht="15" x14ac:dyDescent="0.2">
      <c r="A58" s="25" t="s">
        <v>145</v>
      </c>
      <c r="B58" t="s">
        <v>40</v>
      </c>
      <c r="C58" s="14">
        <v>15555</v>
      </c>
      <c r="D58" s="14">
        <v>204</v>
      </c>
      <c r="E58" s="29">
        <f t="shared" si="4"/>
        <v>1747.7528089887639</v>
      </c>
      <c r="F58" s="48">
        <f t="shared" si="4"/>
        <v>22.921348314606739</v>
      </c>
      <c r="G58" s="16">
        <f t="shared" si="7"/>
        <v>8.6093564623919254E-3</v>
      </c>
      <c r="H58" s="16">
        <f t="shared" si="7"/>
        <v>1.933330085079258E-2</v>
      </c>
      <c r="I58" s="51">
        <f t="shared" si="6"/>
        <v>80.51091665071668</v>
      </c>
      <c r="J58" s="51">
        <f t="shared" si="6"/>
        <v>35.852500610702975</v>
      </c>
    </row>
    <row r="59" spans="1:10" ht="15" x14ac:dyDescent="0.2">
      <c r="A59" s="25" t="s">
        <v>136</v>
      </c>
      <c r="B59" t="s">
        <v>41</v>
      </c>
      <c r="C59" s="14">
        <v>15728</v>
      </c>
      <c r="D59" s="14">
        <v>210</v>
      </c>
      <c r="E59" s="29">
        <f t="shared" si="4"/>
        <v>1767.1910112359549</v>
      </c>
      <c r="F59" s="48">
        <f t="shared" si="4"/>
        <v>23.595505617977526</v>
      </c>
      <c r="G59" s="16">
        <f t="shared" si="7"/>
        <v>8.0130469598599253E-3</v>
      </c>
      <c r="H59" s="16">
        <f t="shared" si="7"/>
        <v>2.4843118453300943E-2</v>
      </c>
      <c r="I59" s="51">
        <f t="shared" si="6"/>
        <v>86.502323527137051</v>
      </c>
      <c r="J59" s="51">
        <f t="shared" si="6"/>
        <v>27.900973135192121</v>
      </c>
    </row>
    <row r="60" spans="1:10" ht="15" x14ac:dyDescent="0.2">
      <c r="A60" s="25" t="s">
        <v>137</v>
      </c>
      <c r="B60" t="s">
        <v>42</v>
      </c>
      <c r="C60" s="14">
        <v>15834</v>
      </c>
      <c r="D60" s="14">
        <v>215</v>
      </c>
      <c r="E60" s="29">
        <f t="shared" si="4"/>
        <v>1779.1011235955054</v>
      </c>
      <c r="F60" s="48">
        <f t="shared" si="4"/>
        <v>24.157303370786515</v>
      </c>
      <c r="G60" s="16">
        <f t="shared" si="7"/>
        <v>8.6248128783002753E-3</v>
      </c>
      <c r="H60" s="16">
        <f t="shared" si="7"/>
        <v>2.4495102090050954E-2</v>
      </c>
      <c r="I60" s="51">
        <f t="shared" si="6"/>
        <v>80.366634075491547</v>
      </c>
      <c r="J60" s="51">
        <f t="shared" si="6"/>
        <v>28.297378717252915</v>
      </c>
    </row>
    <row r="61" spans="1:10" ht="15" x14ac:dyDescent="0.2">
      <c r="A61" s="25" t="s">
        <v>138</v>
      </c>
      <c r="B61" t="s">
        <v>43</v>
      </c>
      <c r="C61" s="14">
        <v>15946</v>
      </c>
      <c r="D61" s="14">
        <v>222</v>
      </c>
      <c r="E61" s="29">
        <f t="shared" si="4"/>
        <v>1791.685393258427</v>
      </c>
      <c r="F61" s="48">
        <f t="shared" si="4"/>
        <v>24.943820224719101</v>
      </c>
      <c r="G61" s="16">
        <f t="shared" si="7"/>
        <v>7.1605809933492099E-3</v>
      </c>
      <c r="H61" s="16">
        <f t="shared" si="7"/>
        <v>2.1653618209192718E-2</v>
      </c>
      <c r="I61" s="51">
        <f t="shared" si="6"/>
        <v>96.800410637592748</v>
      </c>
      <c r="J61" s="51">
        <f t="shared" si="6"/>
        <v>32.010686337199758</v>
      </c>
    </row>
    <row r="62" spans="1:10" ht="15" x14ac:dyDescent="0.2">
      <c r="A62" s="31" t="s">
        <v>139</v>
      </c>
      <c r="B62" t="s">
        <v>44</v>
      </c>
      <c r="C62" s="14">
        <v>16101</v>
      </c>
      <c r="D62" s="14">
        <v>225</v>
      </c>
      <c r="E62" s="29">
        <f t="shared" si="4"/>
        <v>1809.1011235955054</v>
      </c>
      <c r="F62" s="48">
        <f t="shared" si="4"/>
        <v>25.280898876404493</v>
      </c>
      <c r="G62" s="16">
        <f t="shared" si="7"/>
        <v>5.8363551892713951E-3</v>
      </c>
      <c r="H62" s="16">
        <f t="shared" si="7"/>
        <v>1.9024835884661813E-2</v>
      </c>
      <c r="I62" s="51">
        <f t="shared" si="6"/>
        <v>118.76370749917932</v>
      </c>
      <c r="J62" s="51">
        <f t="shared" si="6"/>
        <v>36.433806039755318</v>
      </c>
    </row>
    <row r="63" spans="1:10" ht="15" x14ac:dyDescent="0.2">
      <c r="A63" s="25" t="s">
        <v>140</v>
      </c>
      <c r="B63" t="s">
        <v>45</v>
      </c>
      <c r="C63" s="14">
        <v>16185</v>
      </c>
      <c r="D63" s="14">
        <v>229</v>
      </c>
      <c r="E63" s="29">
        <f t="shared" si="4"/>
        <v>1818.5393258426966</v>
      </c>
      <c r="F63" s="48">
        <f t="shared" si="4"/>
        <v>25.730337078651683</v>
      </c>
      <c r="G63" s="16">
        <f t="shared" si="7"/>
        <v>4.9365155614354674E-3</v>
      </c>
      <c r="H63" s="16">
        <f t="shared" si="7"/>
        <v>1.4227033067969895E-2</v>
      </c>
      <c r="I63" s="51">
        <f t="shared" si="6"/>
        <v>140.41223448678608</v>
      </c>
      <c r="J63" s="51">
        <f t="shared" si="6"/>
        <v>48.720430833921782</v>
      </c>
    </row>
    <row r="64" spans="1:10" ht="15" x14ac:dyDescent="0.2">
      <c r="A64" s="25" t="s">
        <v>141</v>
      </c>
      <c r="B64" t="s">
        <v>46</v>
      </c>
      <c r="C64" s="14">
        <v>16208</v>
      </c>
      <c r="D64" s="14">
        <v>232</v>
      </c>
      <c r="E64" s="29">
        <f t="shared" si="4"/>
        <v>1821.1235955056179</v>
      </c>
      <c r="F64" s="48">
        <f t="shared" si="4"/>
        <v>26.067415730337078</v>
      </c>
      <c r="G64" s="16">
        <f t="shared" si="7"/>
        <v>2.9021628781666078E-3</v>
      </c>
      <c r="H64" s="16">
        <f t="shared" si="7"/>
        <v>1.4042567866763623E-2</v>
      </c>
      <c r="I64" s="51">
        <f t="shared" si="6"/>
        <v>238.83813888413778</v>
      </c>
      <c r="J64" s="51">
        <f t="shared" si="6"/>
        <v>49.360429455392349</v>
      </c>
    </row>
    <row r="65" spans="1:10" ht="15" x14ac:dyDescent="0.2">
      <c r="A65" s="25" t="s">
        <v>142</v>
      </c>
      <c r="B65" t="s">
        <v>47</v>
      </c>
      <c r="C65" s="14">
        <v>16264</v>
      </c>
      <c r="D65" s="14">
        <v>235</v>
      </c>
      <c r="E65" s="29">
        <f t="shared" si="4"/>
        <v>1827.4157303370787</v>
      </c>
      <c r="F65" s="48">
        <f t="shared" si="4"/>
        <v>26.40449438202247</v>
      </c>
      <c r="G65" s="16">
        <f t="shared" si="7"/>
        <v>1.9233823136787184E-3</v>
      </c>
      <c r="H65" s="16">
        <f t="shared" si="7"/>
        <v>1.0685387094317779E-2</v>
      </c>
      <c r="I65" s="51">
        <f t="shared" si="6"/>
        <v>360.37930453577445</v>
      </c>
      <c r="J65" s="51">
        <f t="shared" si="6"/>
        <v>64.868701006493595</v>
      </c>
    </row>
    <row r="66" spans="1:10" ht="15" x14ac:dyDescent="0.2">
      <c r="A66" s="25" t="s">
        <v>143</v>
      </c>
      <c r="B66" t="s">
        <v>48</v>
      </c>
      <c r="C66" s="14">
        <v>16289</v>
      </c>
      <c r="D66" s="14">
        <v>238</v>
      </c>
      <c r="E66" s="29">
        <f t="shared" si="4"/>
        <v>1830.2247191011236</v>
      </c>
      <c r="F66" s="48">
        <f t="shared" si="4"/>
        <v>26.741573033707866</v>
      </c>
      <c r="G66" s="16">
        <f t="shared" si="7"/>
        <v>2.6542947790416643E-3</v>
      </c>
      <c r="H66" s="16">
        <f t="shared" si="7"/>
        <v>8.4753879189203539E-3</v>
      </c>
      <c r="I66" s="51">
        <f t="shared" si="6"/>
        <v>261.14174884908857</v>
      </c>
      <c r="J66" s="51">
        <f t="shared" si="6"/>
        <v>81.783534534457345</v>
      </c>
    </row>
    <row r="67" spans="1:10" ht="15" x14ac:dyDescent="0.2">
      <c r="A67" s="31" t="s">
        <v>144</v>
      </c>
      <c r="B67" s="22" t="s">
        <v>132</v>
      </c>
      <c r="C67" s="56">
        <v>16310</v>
      </c>
      <c r="D67" s="56">
        <v>239</v>
      </c>
      <c r="E67" s="30">
        <f t="shared" si="4"/>
        <v>1832.5842696629213</v>
      </c>
      <c r="F67" s="66">
        <f t="shared" si="4"/>
        <v>26.853932584269661</v>
      </c>
      <c r="G67" s="28">
        <f t="shared" si="7"/>
        <v>2.6299936737794781E-3</v>
      </c>
      <c r="H67" s="28">
        <f t="shared" si="7"/>
        <v>1.041817410014202E-2</v>
      </c>
      <c r="I67" s="53">
        <f t="shared" si="6"/>
        <v>263.55469500572832</v>
      </c>
      <c r="J67" s="53">
        <f t="shared" si="6"/>
        <v>66.532501175085599</v>
      </c>
    </row>
    <row r="68" spans="1:10" ht="15" x14ac:dyDescent="0.2">
      <c r="A68" s="25" t="s">
        <v>151</v>
      </c>
      <c r="B68" t="s">
        <v>133</v>
      </c>
      <c r="C68" s="14">
        <v>16381</v>
      </c>
      <c r="D68" s="14">
        <v>240</v>
      </c>
      <c r="E68" s="29">
        <f t="shared" si="4"/>
        <v>1840.5617977528088</v>
      </c>
      <c r="F68" s="48">
        <f t="shared" si="4"/>
        <v>26.966292134831459</v>
      </c>
      <c r="G68" s="16">
        <f t="shared" si="7"/>
        <v>2.5196438428176583E-3</v>
      </c>
      <c r="H68" s="16">
        <f t="shared" si="7"/>
        <v>9.279415739125647E-3</v>
      </c>
      <c r="I68" s="51">
        <f t="shared" ref="I68:J69" si="8">LN(2)/G68</f>
        <v>275.09728509280706</v>
      </c>
      <c r="J68" s="51">
        <f t="shared" si="8"/>
        <v>74.697286989456202</v>
      </c>
    </row>
    <row r="69" spans="1:10" ht="15" x14ac:dyDescent="0.2">
      <c r="A69" s="25" t="s">
        <v>152</v>
      </c>
      <c r="B69" t="s">
        <v>134</v>
      </c>
      <c r="C69" s="14">
        <v>16436</v>
      </c>
      <c r="D69" s="14">
        <v>245</v>
      </c>
      <c r="E69" s="29">
        <f t="shared" si="4"/>
        <v>1846.7415730337077</v>
      </c>
      <c r="F69" s="48">
        <f t="shared" si="4"/>
        <v>27.528089887640448</v>
      </c>
      <c r="G69" s="16">
        <f t="shared" si="7"/>
        <v>2.5467631105929567E-3</v>
      </c>
      <c r="H69" s="16">
        <f t="shared" si="7"/>
        <v>1.3241383894978181E-2</v>
      </c>
      <c r="I69" s="51">
        <f t="shared" si="8"/>
        <v>272.1679050858254</v>
      </c>
      <c r="J69" s="51">
        <f t="shared" si="8"/>
        <v>52.347034574144672</v>
      </c>
    </row>
    <row r="70" spans="1:10" ht="15" x14ac:dyDescent="0.2">
      <c r="A70" s="87" t="s">
        <v>153</v>
      </c>
      <c r="B70" s="85" t="s">
        <v>135</v>
      </c>
      <c r="C70" s="88">
        <v>16454</v>
      </c>
      <c r="D70" s="88">
        <v>247</v>
      </c>
      <c r="E70" s="132">
        <f t="shared" ref="E70:F72" si="9">C70/8.9</f>
        <v>1848.7640449438202</v>
      </c>
      <c r="F70" s="89">
        <f t="shared" si="9"/>
        <v>27.752808988764045</v>
      </c>
      <c r="G70" s="100">
        <f>LN(C72/C68)/4</f>
        <v>1.9004561369995506E-3</v>
      </c>
      <c r="H70" s="100">
        <f>LN(D72/D68)/4</f>
        <v>1.8080165394906519E-2</v>
      </c>
      <c r="I70" s="86">
        <f>LN(2)/G70</f>
        <v>364.72674484047258</v>
      </c>
      <c r="J70" s="86">
        <f>LN(2)/H70</f>
        <v>38.337435826511644</v>
      </c>
    </row>
    <row r="71" spans="1:10" ht="15" x14ac:dyDescent="0.2">
      <c r="A71" s="25" t="s">
        <v>154</v>
      </c>
      <c r="B71" t="s">
        <v>146</v>
      </c>
      <c r="C71" s="14">
        <v>16477</v>
      </c>
      <c r="D71" s="14">
        <v>252</v>
      </c>
      <c r="E71" s="29">
        <f t="shared" si="9"/>
        <v>1851.3483146067415</v>
      </c>
      <c r="F71" s="48">
        <f t="shared" si="9"/>
        <v>28.314606741573034</v>
      </c>
      <c r="G71" s="16"/>
      <c r="H71" s="16"/>
      <c r="I71" s="51"/>
      <c r="J71" s="51"/>
    </row>
    <row r="72" spans="1:10" ht="15" x14ac:dyDescent="0.2">
      <c r="A72" s="25" t="s">
        <v>155</v>
      </c>
      <c r="B72" t="s">
        <v>147</v>
      </c>
      <c r="C72" s="14">
        <v>16506</v>
      </c>
      <c r="D72" s="14">
        <v>258</v>
      </c>
      <c r="E72" s="29">
        <f t="shared" si="9"/>
        <v>1854.6067415730336</v>
      </c>
      <c r="F72" s="48">
        <f t="shared" si="9"/>
        <v>28.988764044943817</v>
      </c>
      <c r="G72" s="16"/>
      <c r="H72" s="16"/>
      <c r="I72" s="51"/>
      <c r="J72" s="51"/>
    </row>
    <row r="73" spans="1:10" x14ac:dyDescent="0.2">
      <c r="A73" s="25"/>
      <c r="B73" s="2"/>
    </row>
    <row r="74" spans="1:10" x14ac:dyDescent="0.2">
      <c r="A74" s="25"/>
    </row>
    <row r="75" spans="1:10" x14ac:dyDescent="0.2">
      <c r="A75" s="25"/>
    </row>
    <row r="76" spans="1:10" x14ac:dyDescent="0.2">
      <c r="A76" s="25" t="s">
        <v>188</v>
      </c>
      <c r="B76" t="s">
        <v>160</v>
      </c>
      <c r="C76">
        <v>46059</v>
      </c>
      <c r="D76">
        <v>384</v>
      </c>
      <c r="E76" s="29">
        <f t="shared" ref="E76:E80" si="10">C76/8.9</f>
        <v>5175.1685393258422</v>
      </c>
      <c r="F76" s="48">
        <f t="shared" ref="F76:F80" si="11">D76/8.9</f>
        <v>43.146067415730336</v>
      </c>
    </row>
    <row r="77" spans="1:10" x14ac:dyDescent="0.2">
      <c r="A77" s="25" t="s">
        <v>189</v>
      </c>
      <c r="B77" s="22" t="s">
        <v>161</v>
      </c>
      <c r="C77">
        <v>47459</v>
      </c>
      <c r="D77">
        <v>392</v>
      </c>
      <c r="E77" s="29">
        <f t="shared" si="10"/>
        <v>5332.4719101123592</v>
      </c>
      <c r="F77" s="48">
        <f t="shared" si="11"/>
        <v>44.044943820224717</v>
      </c>
    </row>
    <row r="78" spans="1:10" x14ac:dyDescent="0.2">
      <c r="A78" s="87" t="s">
        <v>190</v>
      </c>
      <c r="B78" s="85" t="s">
        <v>162</v>
      </c>
      <c r="C78" s="85">
        <v>49365</v>
      </c>
      <c r="D78" s="85">
        <v>401</v>
      </c>
      <c r="E78" s="132">
        <f>C78/8.9</f>
        <v>5546.6292134831456</v>
      </c>
      <c r="F78" s="89">
        <f>D78/8.9</f>
        <v>45.056179775280896</v>
      </c>
      <c r="G78" s="100">
        <f>LN(C80/C76)/4</f>
        <v>3.0349363838762643E-2</v>
      </c>
      <c r="H78" s="100">
        <f>LN(D80/D76)/4</f>
        <v>1.9408991910742877E-2</v>
      </c>
      <c r="I78" s="86">
        <f>LN(2)/G78</f>
        <v>22.838936072677996</v>
      </c>
      <c r="J78" s="86">
        <f>LN(2)/H78</f>
        <v>35.712683262868914</v>
      </c>
    </row>
    <row r="79" spans="1:10" x14ac:dyDescent="0.2">
      <c r="A79" s="25" t="s">
        <v>191</v>
      </c>
      <c r="B79" t="s">
        <v>163</v>
      </c>
      <c r="C79">
        <v>50298</v>
      </c>
      <c r="D79">
        <v>409</v>
      </c>
      <c r="E79" s="29">
        <f t="shared" si="10"/>
        <v>5651.4606741573034</v>
      </c>
      <c r="F79" s="48">
        <f t="shared" si="11"/>
        <v>45.955056179775276</v>
      </c>
    </row>
    <row r="80" spans="1:10" x14ac:dyDescent="0.2">
      <c r="A80" s="31" t="s">
        <v>192</v>
      </c>
      <c r="B80" t="s">
        <v>164</v>
      </c>
      <c r="C80">
        <v>52004</v>
      </c>
      <c r="D80">
        <v>415</v>
      </c>
      <c r="E80" s="29">
        <f t="shared" si="10"/>
        <v>5843.1460674157297</v>
      </c>
      <c r="F80" s="48">
        <f t="shared" si="11"/>
        <v>46.629213483146067</v>
      </c>
    </row>
  </sheetData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FEAD-C815-4F59-A335-43A0817BCDE6}">
  <dimension ref="A1:J80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F30" sqref="F3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1.25" bestFit="1" customWidth="1"/>
    <col min="10" max="10" width="12.125" bestFit="1" customWidth="1"/>
  </cols>
  <sheetData>
    <row r="1" spans="1:10" x14ac:dyDescent="0.2">
      <c r="A1" s="3" t="s">
        <v>265</v>
      </c>
      <c r="E1" t="s">
        <v>332</v>
      </c>
    </row>
    <row r="2" spans="1:10" x14ac:dyDescent="0.2">
      <c r="A2" s="1"/>
      <c r="B2" s="3"/>
      <c r="F2" s="37"/>
    </row>
    <row r="3" spans="1:10" x14ac:dyDescent="0.2">
      <c r="A3" s="1"/>
      <c r="F3" s="137" t="s">
        <v>149</v>
      </c>
      <c r="G3" s="55"/>
      <c r="H3" s="55"/>
    </row>
    <row r="4" spans="1:10" ht="15" x14ac:dyDescent="0.2">
      <c r="A4" s="1"/>
      <c r="C4" t="s">
        <v>31</v>
      </c>
      <c r="D4" t="s">
        <v>31</v>
      </c>
      <c r="E4" s="14" t="s">
        <v>77</v>
      </c>
      <c r="F4" s="22" t="s">
        <v>77</v>
      </c>
      <c r="G4" t="s">
        <v>239</v>
      </c>
      <c r="H4" t="s">
        <v>266</v>
      </c>
      <c r="I4" t="s">
        <v>242</v>
      </c>
      <c r="J4" t="s">
        <v>242</v>
      </c>
    </row>
    <row r="5" spans="1:10" x14ac:dyDescent="0.2">
      <c r="A5" s="1"/>
      <c r="C5" t="s">
        <v>33</v>
      </c>
      <c r="D5" t="s">
        <v>32</v>
      </c>
      <c r="E5" s="47" t="s">
        <v>33</v>
      </c>
      <c r="F5" s="55" t="s">
        <v>150</v>
      </c>
      <c r="G5" t="s">
        <v>240</v>
      </c>
      <c r="H5" t="s">
        <v>241</v>
      </c>
      <c r="I5" t="s">
        <v>267</v>
      </c>
      <c r="J5" t="s">
        <v>214</v>
      </c>
    </row>
    <row r="6" spans="1:10" x14ac:dyDescent="0.2">
      <c r="A6" s="23" t="s">
        <v>268</v>
      </c>
      <c r="B6" t="s">
        <v>30</v>
      </c>
      <c r="C6">
        <v>20</v>
      </c>
      <c r="E6" s="48">
        <f t="shared" ref="E6:E37" si="0">C6/127</f>
        <v>0.15748031496062992</v>
      </c>
      <c r="F6" s="66"/>
      <c r="G6" s="16"/>
    </row>
    <row r="7" spans="1:10" x14ac:dyDescent="0.2">
      <c r="A7" s="23" t="s">
        <v>269</v>
      </c>
      <c r="B7" t="s">
        <v>29</v>
      </c>
      <c r="C7">
        <v>20</v>
      </c>
      <c r="E7" s="48">
        <f t="shared" si="0"/>
        <v>0.15748031496062992</v>
      </c>
      <c r="F7" s="66"/>
      <c r="G7" s="16"/>
      <c r="H7" s="16"/>
      <c r="J7" s="78"/>
    </row>
    <row r="8" spans="1:10" x14ac:dyDescent="0.2">
      <c r="A8" s="23" t="s">
        <v>270</v>
      </c>
      <c r="B8" t="s">
        <v>28</v>
      </c>
      <c r="C8">
        <v>20</v>
      </c>
      <c r="E8" s="48">
        <f t="shared" si="0"/>
        <v>0.15748031496062992</v>
      </c>
      <c r="F8" s="66"/>
      <c r="G8" s="16">
        <f t="shared" ref="G8:G39" si="1">LN(C10/C6)/4</f>
        <v>5.5785887828552441E-2</v>
      </c>
      <c r="I8" s="51">
        <f>LN(2)/G8</f>
        <v>12.425134878021559</v>
      </c>
      <c r="J8" s="51"/>
    </row>
    <row r="9" spans="1:10" x14ac:dyDescent="0.2">
      <c r="A9" s="23" t="s">
        <v>271</v>
      </c>
      <c r="B9" t="s">
        <v>27</v>
      </c>
      <c r="C9">
        <v>23</v>
      </c>
      <c r="E9" s="48">
        <f t="shared" si="0"/>
        <v>0.18110236220472442</v>
      </c>
      <c r="F9" s="66"/>
      <c r="G9" s="16">
        <f t="shared" si="1"/>
        <v>5.5785887828552441E-2</v>
      </c>
      <c r="H9" s="16"/>
      <c r="I9" s="51">
        <f t="shared" ref="I9:J69" si="2">LN(2)/G9</f>
        <v>12.425134878021559</v>
      </c>
      <c r="J9" s="51"/>
    </row>
    <row r="10" spans="1:10" x14ac:dyDescent="0.2">
      <c r="A10" s="23" t="s">
        <v>272</v>
      </c>
      <c r="B10" t="s">
        <v>26</v>
      </c>
      <c r="C10">
        <v>25</v>
      </c>
      <c r="E10" s="48">
        <f t="shared" si="0"/>
        <v>0.19685039370078741</v>
      </c>
      <c r="F10" s="66"/>
      <c r="G10" s="16">
        <f t="shared" si="1"/>
        <v>6.5591066116872765E-2</v>
      </c>
      <c r="H10" s="16"/>
      <c r="I10" s="51">
        <f t="shared" si="2"/>
        <v>10.567707183244561</v>
      </c>
      <c r="J10" s="51"/>
    </row>
    <row r="11" spans="1:10" x14ac:dyDescent="0.2">
      <c r="A11" s="23" t="s">
        <v>221</v>
      </c>
      <c r="B11" t="s">
        <v>25</v>
      </c>
      <c r="C11">
        <v>25</v>
      </c>
      <c r="E11" s="48">
        <f t="shared" si="0"/>
        <v>0.19685039370078741</v>
      </c>
      <c r="F11" s="66"/>
      <c r="G11" s="16">
        <f t="shared" si="1"/>
        <v>3.065058052308307E-2</v>
      </c>
      <c r="H11" s="16"/>
      <c r="I11" s="51">
        <f t="shared" si="2"/>
        <v>22.614487841035618</v>
      </c>
      <c r="J11" s="51"/>
    </row>
    <row r="12" spans="1:10" x14ac:dyDescent="0.2">
      <c r="A12" s="23" t="s">
        <v>222</v>
      </c>
      <c r="B12" t="s">
        <v>24</v>
      </c>
      <c r="C12">
        <v>26</v>
      </c>
      <c r="E12" s="48">
        <f t="shared" si="0"/>
        <v>0.20472440944881889</v>
      </c>
      <c r="F12" s="66"/>
      <c r="G12" s="16">
        <f t="shared" si="1"/>
        <v>9.8051782883203323E-3</v>
      </c>
      <c r="H12" s="16"/>
      <c r="I12" s="51">
        <f t="shared" si="2"/>
        <v>70.691950740518791</v>
      </c>
      <c r="J12" s="51"/>
    </row>
    <row r="13" spans="1:10" x14ac:dyDescent="0.2">
      <c r="A13" s="23" t="s">
        <v>223</v>
      </c>
      <c r="B13" t="s">
        <v>23</v>
      </c>
      <c r="C13">
        <v>26</v>
      </c>
      <c r="E13" s="48">
        <f t="shared" si="0"/>
        <v>0.20472440944881889</v>
      </c>
      <c r="F13" s="66"/>
      <c r="G13" s="16">
        <f t="shared" si="1"/>
        <v>9.8051782883203323E-3</v>
      </c>
      <c r="H13" s="16"/>
      <c r="I13" s="51">
        <f t="shared" si="2"/>
        <v>70.691950740518791</v>
      </c>
      <c r="J13" s="51"/>
    </row>
    <row r="14" spans="1:10" x14ac:dyDescent="0.2">
      <c r="A14" s="23" t="s">
        <v>224</v>
      </c>
      <c r="B14" t="s">
        <v>22</v>
      </c>
      <c r="C14">
        <v>26</v>
      </c>
      <c r="E14" s="48">
        <f t="shared" si="0"/>
        <v>0.20472440944881889</v>
      </c>
      <c r="F14" s="66"/>
      <c r="G14" s="16">
        <f t="shared" si="1"/>
        <v>1.8526993038430459E-2</v>
      </c>
      <c r="H14" s="16"/>
      <c r="I14" s="51">
        <f t="shared" si="2"/>
        <v>37.412826739997861</v>
      </c>
      <c r="J14" s="51"/>
    </row>
    <row r="15" spans="1:10" x14ac:dyDescent="0.2">
      <c r="A15" s="23" t="s">
        <v>225</v>
      </c>
      <c r="B15" t="s">
        <v>21</v>
      </c>
      <c r="C15">
        <v>26</v>
      </c>
      <c r="E15" s="48">
        <f t="shared" si="0"/>
        <v>0.20472440944881889</v>
      </c>
      <c r="F15" s="66"/>
      <c r="G15" s="16">
        <f t="shared" si="1"/>
        <v>2.7299822991248002E-2</v>
      </c>
      <c r="H15" s="16"/>
      <c r="I15" s="51">
        <f t="shared" si="2"/>
        <v>25.390171239650897</v>
      </c>
      <c r="J15" s="51"/>
    </row>
    <row r="16" spans="1:10" x14ac:dyDescent="0.2">
      <c r="A16" s="23" t="s">
        <v>226</v>
      </c>
      <c r="B16" t="s">
        <v>20</v>
      </c>
      <c r="C16">
        <v>28</v>
      </c>
      <c r="E16" s="48">
        <f t="shared" si="0"/>
        <v>0.22047244094488189</v>
      </c>
      <c r="F16" s="66"/>
      <c r="G16" s="16">
        <f t="shared" si="1"/>
        <v>5.9602755861249537E-2</v>
      </c>
      <c r="H16" s="16"/>
      <c r="I16" s="51">
        <f t="shared" si="2"/>
        <v>11.629448513648205</v>
      </c>
      <c r="J16" s="51"/>
    </row>
    <row r="17" spans="1:10" x14ac:dyDescent="0.2">
      <c r="A17" s="23" t="s">
        <v>227</v>
      </c>
      <c r="B17" t="s">
        <v>19</v>
      </c>
      <c r="C17">
        <v>29</v>
      </c>
      <c r="E17" s="48">
        <f t="shared" si="0"/>
        <v>0.2283464566929134</v>
      </c>
      <c r="F17" s="66"/>
      <c r="G17" s="16">
        <f t="shared" si="1"/>
        <v>0.11386888217070643</v>
      </c>
      <c r="H17" s="16"/>
      <c r="I17" s="51">
        <f t="shared" si="2"/>
        <v>6.0872397036515595</v>
      </c>
      <c r="J17" s="51"/>
    </row>
    <row r="18" spans="1:10" x14ac:dyDescent="0.2">
      <c r="A18" s="23" t="s">
        <v>228</v>
      </c>
      <c r="B18" t="s">
        <v>18</v>
      </c>
      <c r="C18">
        <v>33</v>
      </c>
      <c r="E18" s="48">
        <f t="shared" si="0"/>
        <v>0.25984251968503935</v>
      </c>
      <c r="F18" s="66"/>
      <c r="G18" s="16">
        <f t="shared" si="1"/>
        <v>0.15952185084422946</v>
      </c>
      <c r="H18" s="16"/>
      <c r="I18" s="51">
        <f t="shared" si="2"/>
        <v>4.3451550799569922</v>
      </c>
      <c r="J18" s="51"/>
    </row>
    <row r="19" spans="1:10" x14ac:dyDescent="0.2">
      <c r="A19" s="23" t="s">
        <v>229</v>
      </c>
      <c r="B19" t="s">
        <v>17</v>
      </c>
      <c r="C19">
        <v>41</v>
      </c>
      <c r="E19" s="48">
        <f t="shared" si="0"/>
        <v>0.32283464566929132</v>
      </c>
      <c r="F19" s="66"/>
      <c r="G19" s="16">
        <f t="shared" si="1"/>
        <v>0.17756040347981134</v>
      </c>
      <c r="H19" s="16"/>
      <c r="I19" s="51">
        <f t="shared" si="2"/>
        <v>3.903726095321451</v>
      </c>
      <c r="J19" s="51"/>
    </row>
    <row r="20" spans="1:10" x14ac:dyDescent="0.2">
      <c r="A20" s="23" t="s">
        <v>230</v>
      </c>
      <c r="B20" t="s">
        <v>16</v>
      </c>
      <c r="C20">
        <v>53</v>
      </c>
      <c r="D20" s="133">
        <v>1</v>
      </c>
      <c r="E20" s="48">
        <f t="shared" si="0"/>
        <v>0.41732283464566927</v>
      </c>
      <c r="F20" s="66">
        <f t="shared" ref="F20:F51" si="3">D20/127</f>
        <v>7.874015748031496E-3</v>
      </c>
      <c r="G20" s="16">
        <f t="shared" si="1"/>
        <v>0.17328679513998632</v>
      </c>
      <c r="H20" s="16"/>
      <c r="I20" s="51">
        <f t="shared" si="2"/>
        <v>4</v>
      </c>
      <c r="J20" s="51"/>
    </row>
    <row r="21" spans="1:10" x14ac:dyDescent="0.2">
      <c r="A21" s="23" t="s">
        <v>231</v>
      </c>
      <c r="B21" t="s">
        <v>15</v>
      </c>
      <c r="C21">
        <v>59</v>
      </c>
      <c r="D21" s="134">
        <v>1</v>
      </c>
      <c r="E21" s="48">
        <f t="shared" si="0"/>
        <v>0.46456692913385828</v>
      </c>
      <c r="F21" s="53">
        <f t="shared" si="3"/>
        <v>7.874015748031496E-3</v>
      </c>
      <c r="G21" s="16">
        <f t="shared" si="1"/>
        <v>0.1476232566249655</v>
      </c>
      <c r="H21" s="16"/>
      <c r="I21" s="51">
        <f t="shared" si="2"/>
        <v>4.6953792810632438</v>
      </c>
      <c r="J21" s="51"/>
    </row>
    <row r="22" spans="1:10" x14ac:dyDescent="0.2">
      <c r="A22" s="23" t="s">
        <v>232</v>
      </c>
      <c r="B22" t="s">
        <v>14</v>
      </c>
      <c r="C22">
        <v>66</v>
      </c>
      <c r="D22" s="134">
        <v>1</v>
      </c>
      <c r="E22" s="48">
        <f t="shared" si="0"/>
        <v>0.51968503937007871</v>
      </c>
      <c r="F22" s="53">
        <f t="shared" si="3"/>
        <v>7.874015748031496E-3</v>
      </c>
      <c r="G22" s="16">
        <f t="shared" si="1"/>
        <v>0.11513122132279796</v>
      </c>
      <c r="H22" s="16"/>
      <c r="I22" s="51">
        <f t="shared" si="2"/>
        <v>6.0204970693096458</v>
      </c>
      <c r="J22" s="51"/>
    </row>
    <row r="23" spans="1:10" x14ac:dyDescent="0.2">
      <c r="A23" s="90" t="s">
        <v>233</v>
      </c>
      <c r="B23" t="s">
        <v>13</v>
      </c>
      <c r="C23">
        <v>74</v>
      </c>
      <c r="D23" s="134">
        <v>1</v>
      </c>
      <c r="E23" s="48">
        <f t="shared" si="0"/>
        <v>0.58267716535433067</v>
      </c>
      <c r="F23" s="53">
        <f t="shared" si="3"/>
        <v>7.874015748031496E-3</v>
      </c>
      <c r="G23" s="16">
        <f t="shared" si="1"/>
        <v>0.11643933459107111</v>
      </c>
      <c r="H23" s="16"/>
      <c r="I23" s="51">
        <f t="shared" si="2"/>
        <v>5.9528610584579695</v>
      </c>
      <c r="J23" s="51"/>
    </row>
    <row r="24" spans="1:10" x14ac:dyDescent="0.2">
      <c r="A24" s="52" t="s">
        <v>234</v>
      </c>
      <c r="B24" t="s">
        <v>12</v>
      </c>
      <c r="C24">
        <v>84</v>
      </c>
      <c r="D24" s="134">
        <v>1</v>
      </c>
      <c r="E24" s="48">
        <f t="shared" si="0"/>
        <v>0.66141732283464572</v>
      </c>
      <c r="F24" s="53">
        <f t="shared" si="3"/>
        <v>7.874015748031496E-3</v>
      </c>
      <c r="G24" s="16">
        <f t="shared" si="1"/>
        <v>0.12542328505067954</v>
      </c>
      <c r="H24" s="16"/>
      <c r="I24" s="51">
        <f t="shared" si="2"/>
        <v>5.5264632901288362</v>
      </c>
      <c r="J24" s="51"/>
    </row>
    <row r="25" spans="1:10" x14ac:dyDescent="0.2">
      <c r="A25" s="54" t="s">
        <v>235</v>
      </c>
      <c r="B25" s="22" t="s">
        <v>11</v>
      </c>
      <c r="C25" s="22">
        <v>94</v>
      </c>
      <c r="D25" s="135">
        <v>1</v>
      </c>
      <c r="E25" s="48">
        <f t="shared" si="0"/>
        <v>0.74015748031496065</v>
      </c>
      <c r="F25" s="53">
        <f t="shared" si="3"/>
        <v>7.874015748031496E-3</v>
      </c>
      <c r="G25" s="28">
        <f t="shared" si="1"/>
        <v>0.1484436766866854</v>
      </c>
      <c r="H25" s="28"/>
      <c r="I25" s="53">
        <f t="shared" si="2"/>
        <v>4.6694288098437866</v>
      </c>
      <c r="J25" s="51"/>
    </row>
    <row r="26" spans="1:10" x14ac:dyDescent="0.2">
      <c r="A26" s="52" t="s">
        <v>236</v>
      </c>
      <c r="B26" t="s">
        <v>10</v>
      </c>
      <c r="C26">
        <v>109</v>
      </c>
      <c r="D26" s="134">
        <v>1</v>
      </c>
      <c r="E26" s="48">
        <f t="shared" si="0"/>
        <v>0.8582677165354331</v>
      </c>
      <c r="F26" s="53">
        <f t="shared" si="3"/>
        <v>7.874015748031496E-3</v>
      </c>
      <c r="G26" s="16">
        <f t="shared" si="1"/>
        <v>0.13819745571625572</v>
      </c>
      <c r="H26" s="16"/>
      <c r="I26" s="51">
        <f t="shared" si="2"/>
        <v>5.0156291008938787</v>
      </c>
      <c r="J26" s="51"/>
    </row>
    <row r="27" spans="1:10" x14ac:dyDescent="0.2">
      <c r="A27" s="52" t="s">
        <v>115</v>
      </c>
      <c r="B27" t="s">
        <v>9</v>
      </c>
      <c r="C27">
        <v>134</v>
      </c>
      <c r="D27" s="134">
        <v>1</v>
      </c>
      <c r="E27" s="48">
        <f t="shared" si="0"/>
        <v>1.0551181102362204</v>
      </c>
      <c r="F27" s="53">
        <f t="shared" si="3"/>
        <v>7.874015748031496E-3</v>
      </c>
      <c r="G27" s="16">
        <f t="shared" si="1"/>
        <v>0.1314023549875569</v>
      </c>
      <c r="H27" s="16"/>
      <c r="I27" s="51">
        <f t="shared" si="2"/>
        <v>5.274998158332723</v>
      </c>
      <c r="J27" s="51"/>
    </row>
    <row r="28" spans="1:10" x14ac:dyDescent="0.2">
      <c r="A28" s="52" t="s">
        <v>116</v>
      </c>
      <c r="B28" t="s">
        <v>8</v>
      </c>
      <c r="C28">
        <v>146</v>
      </c>
      <c r="D28" s="134">
        <v>1</v>
      </c>
      <c r="E28" s="48">
        <f t="shared" si="0"/>
        <v>1.1496062992125984</v>
      </c>
      <c r="F28" s="53">
        <f t="shared" si="3"/>
        <v>7.874015748031496E-3</v>
      </c>
      <c r="G28" s="16">
        <f t="shared" si="1"/>
        <v>9.7514120688829822E-2</v>
      </c>
      <c r="H28" s="16"/>
      <c r="I28" s="51">
        <f t="shared" si="2"/>
        <v>7.1081723925070968</v>
      </c>
      <c r="J28" s="51"/>
    </row>
    <row r="29" spans="1:10" x14ac:dyDescent="0.2">
      <c r="A29" s="52" t="s">
        <v>119</v>
      </c>
      <c r="B29" t="s">
        <v>7</v>
      </c>
      <c r="C29">
        <v>159</v>
      </c>
      <c r="D29" s="134">
        <v>1</v>
      </c>
      <c r="E29" s="48">
        <f t="shared" si="0"/>
        <v>1.2519685039370079</v>
      </c>
      <c r="F29" s="53">
        <f t="shared" si="3"/>
        <v>7.874015748031496E-3</v>
      </c>
      <c r="G29" s="16">
        <f t="shared" si="1"/>
        <v>6.2413669215635403E-2</v>
      </c>
      <c r="H29" s="16">
        <f t="shared" ref="H29:H69" si="4">LN(D31/D27)/4</f>
        <v>0.27465307216702745</v>
      </c>
      <c r="I29" s="51">
        <f t="shared" si="2"/>
        <v>11.105695102865436</v>
      </c>
      <c r="J29" s="51">
        <f>LN(2)/H29</f>
        <v>2.5237190142858297</v>
      </c>
    </row>
    <row r="30" spans="1:10" x14ac:dyDescent="0.2">
      <c r="A30" s="84" t="s">
        <v>121</v>
      </c>
      <c r="B30" s="85" t="s">
        <v>6</v>
      </c>
      <c r="C30" s="85">
        <v>161</v>
      </c>
      <c r="D30" s="136">
        <v>1</v>
      </c>
      <c r="E30" s="89">
        <f t="shared" si="0"/>
        <v>1.2677165354330708</v>
      </c>
      <c r="F30" s="179">
        <f>D30/127</f>
        <v>7.874015748031496E-3</v>
      </c>
      <c r="G30" s="100">
        <f>LN(C32/C28)/4</f>
        <v>9.5592348328378776E-2</v>
      </c>
      <c r="H30" s="100">
        <f>LN(D32/D28)/4</f>
        <v>0.34657359027997264</v>
      </c>
      <c r="I30" s="86">
        <f>LN(2)/G30</f>
        <v>7.2510738848976333</v>
      </c>
      <c r="J30" s="86">
        <f>LN(2)/H30</f>
        <v>2</v>
      </c>
    </row>
    <row r="31" spans="1:10" x14ac:dyDescent="0.2">
      <c r="A31" s="52" t="s">
        <v>117</v>
      </c>
      <c r="B31" t="s">
        <v>5</v>
      </c>
      <c r="C31">
        <v>172</v>
      </c>
      <c r="D31" s="134">
        <v>3</v>
      </c>
      <c r="E31" s="48">
        <f t="shared" si="0"/>
        <v>1.3543307086614174</v>
      </c>
      <c r="F31" s="53">
        <f t="shared" si="3"/>
        <v>2.3622047244094488E-2</v>
      </c>
      <c r="G31" s="16">
        <f t="shared" si="1"/>
        <v>9.5533562836367242E-2</v>
      </c>
      <c r="H31" s="16">
        <f t="shared" si="4"/>
        <v>0.40235947810852507</v>
      </c>
      <c r="I31" s="51">
        <f t="shared" si="2"/>
        <v>7.2555357507935572</v>
      </c>
      <c r="J31" s="51">
        <f t="shared" si="2"/>
        <v>1.7227062322935722</v>
      </c>
    </row>
    <row r="32" spans="1:10" x14ac:dyDescent="0.2">
      <c r="A32" s="52" t="s">
        <v>118</v>
      </c>
      <c r="B32" t="s">
        <v>4</v>
      </c>
      <c r="C32">
        <v>214</v>
      </c>
      <c r="D32" s="134">
        <v>4</v>
      </c>
      <c r="E32" s="48">
        <f t="shared" si="0"/>
        <v>1.6850393700787401</v>
      </c>
      <c r="F32" s="51">
        <f t="shared" si="3"/>
        <v>3.1496062992125984E-2</v>
      </c>
      <c r="G32" s="16">
        <f t="shared" si="1"/>
        <v>0.10084814212654801</v>
      </c>
      <c r="H32" s="16">
        <f t="shared" si="4"/>
        <v>0.40235947810852507</v>
      </c>
      <c r="I32" s="51">
        <f t="shared" si="2"/>
        <v>6.8731774918585842</v>
      </c>
      <c r="J32" s="51">
        <f t="shared" si="2"/>
        <v>1.7227062322935722</v>
      </c>
    </row>
    <row r="33" spans="1:10" x14ac:dyDescent="0.2">
      <c r="A33" s="52" t="s">
        <v>122</v>
      </c>
      <c r="B33" t="s">
        <v>3</v>
      </c>
      <c r="C33">
        <v>233</v>
      </c>
      <c r="D33" s="134">
        <v>5</v>
      </c>
      <c r="E33" s="48">
        <f t="shared" si="0"/>
        <v>1.8346456692913387</v>
      </c>
      <c r="F33" s="51">
        <f t="shared" si="3"/>
        <v>3.937007874015748E-2</v>
      </c>
      <c r="G33" s="16">
        <f t="shared" si="1"/>
        <v>9.9420741916527361E-2</v>
      </c>
      <c r="H33" s="16">
        <f t="shared" si="4"/>
        <v>0.17328679513998632</v>
      </c>
      <c r="I33" s="51">
        <f t="shared" si="2"/>
        <v>6.9718568499710507</v>
      </c>
      <c r="J33" s="51">
        <f t="shared" si="2"/>
        <v>4</v>
      </c>
    </row>
    <row r="34" spans="1:10" x14ac:dyDescent="0.2">
      <c r="A34" s="52" t="s">
        <v>123</v>
      </c>
      <c r="B34" t="s">
        <v>2</v>
      </c>
      <c r="C34">
        <v>241</v>
      </c>
      <c r="D34" s="134">
        <v>5</v>
      </c>
      <c r="E34" s="48">
        <f t="shared" si="0"/>
        <v>1.8976377952755905</v>
      </c>
      <c r="F34" s="51">
        <f t="shared" si="3"/>
        <v>3.937007874015748E-2</v>
      </c>
      <c r="G34" s="16">
        <f t="shared" si="1"/>
        <v>6.1788022841554692E-2</v>
      </c>
      <c r="H34" s="16">
        <f t="shared" si="4"/>
        <v>0.1013662770270411</v>
      </c>
      <c r="I34" s="51">
        <f t="shared" si="2"/>
        <v>11.218147930342555</v>
      </c>
      <c r="J34" s="51">
        <f t="shared" si="2"/>
        <v>6.838045165405819</v>
      </c>
    </row>
    <row r="35" spans="1:10" x14ac:dyDescent="0.2">
      <c r="A35" s="54" t="s">
        <v>124</v>
      </c>
      <c r="B35" s="22" t="s">
        <v>1</v>
      </c>
      <c r="C35" s="22">
        <v>256</v>
      </c>
      <c r="D35" s="135">
        <v>6</v>
      </c>
      <c r="E35" s="48">
        <f t="shared" si="0"/>
        <v>2.015748031496063</v>
      </c>
      <c r="F35" s="51">
        <f t="shared" si="3"/>
        <v>4.7244094488188976E-2</v>
      </c>
      <c r="G35" s="28">
        <f t="shared" si="1"/>
        <v>5.7283538862841703E-2</v>
      </c>
      <c r="H35" s="28">
        <f t="shared" si="4"/>
        <v>4.5580389198488648E-2</v>
      </c>
      <c r="I35" s="53">
        <f t="shared" si="2"/>
        <v>12.100285602459021</v>
      </c>
      <c r="J35" s="53">
        <f t="shared" si="2"/>
        <v>15.207136067695723</v>
      </c>
    </row>
    <row r="36" spans="1:10" x14ac:dyDescent="0.2">
      <c r="A36" s="54" t="s">
        <v>93</v>
      </c>
      <c r="B36" s="22" t="s">
        <v>0</v>
      </c>
      <c r="C36" s="22">
        <v>274</v>
      </c>
      <c r="D36" s="135">
        <v>6</v>
      </c>
      <c r="E36" s="48">
        <f t="shared" si="0"/>
        <v>2.1574803149606301</v>
      </c>
      <c r="F36" s="51">
        <f t="shared" si="3"/>
        <v>4.7244094488188976E-2</v>
      </c>
      <c r="G36" s="16">
        <f t="shared" si="1"/>
        <v>7.9330360471601982E-2</v>
      </c>
      <c r="H36" s="16">
        <f t="shared" si="4"/>
        <v>4.5580389198488648E-2</v>
      </c>
      <c r="I36" s="51">
        <f t="shared" si="2"/>
        <v>8.737476754666611</v>
      </c>
      <c r="J36" s="53">
        <f t="shared" si="2"/>
        <v>15.207136067695723</v>
      </c>
    </row>
    <row r="37" spans="1:10" x14ac:dyDescent="0.2">
      <c r="A37" s="54" t="s">
        <v>120</v>
      </c>
      <c r="B37" s="22" t="s">
        <v>83</v>
      </c>
      <c r="C37" s="22">
        <v>293</v>
      </c>
      <c r="D37" s="135">
        <v>6</v>
      </c>
      <c r="E37" s="48">
        <f t="shared" si="0"/>
        <v>2.3070866141732282</v>
      </c>
      <c r="F37" s="51">
        <f t="shared" si="3"/>
        <v>4.7244094488188976E-2</v>
      </c>
      <c r="G37" s="16">
        <f t="shared" si="1"/>
        <v>8.7994105789294549E-2</v>
      </c>
      <c r="H37" s="16">
        <f t="shared" si="4"/>
        <v>0</v>
      </c>
      <c r="I37" s="51">
        <f t="shared" si="2"/>
        <v>7.8772001186046969</v>
      </c>
      <c r="J37" s="53"/>
    </row>
    <row r="38" spans="1:10" x14ac:dyDescent="0.2">
      <c r="A38" s="54" t="s">
        <v>49</v>
      </c>
      <c r="B38" s="22" t="s">
        <v>84</v>
      </c>
      <c r="C38" s="22">
        <v>331</v>
      </c>
      <c r="D38" s="135">
        <v>6</v>
      </c>
      <c r="E38" s="48">
        <f t="shared" ref="E38:E72" si="5">C38/127</f>
        <v>2.606299212598425</v>
      </c>
      <c r="F38" s="51">
        <f t="shared" si="3"/>
        <v>4.7244094488188976E-2</v>
      </c>
      <c r="G38" s="16">
        <f t="shared" si="1"/>
        <v>0.10678165122233592</v>
      </c>
      <c r="H38" s="16">
        <f t="shared" si="4"/>
        <v>0</v>
      </c>
      <c r="I38" s="51">
        <f t="shared" si="2"/>
        <v>6.4912573707696808</v>
      </c>
      <c r="J38" s="53"/>
    </row>
    <row r="39" spans="1:10" x14ac:dyDescent="0.2">
      <c r="A39" s="54" t="s">
        <v>50</v>
      </c>
      <c r="B39" s="22" t="s">
        <v>86</v>
      </c>
      <c r="C39" s="22">
        <v>364</v>
      </c>
      <c r="D39" s="135">
        <v>6</v>
      </c>
      <c r="E39" s="48">
        <f t="shared" si="5"/>
        <v>2.8661417322834644</v>
      </c>
      <c r="F39" s="51">
        <f t="shared" si="3"/>
        <v>4.7244094488188976E-2</v>
      </c>
      <c r="G39" s="16">
        <f t="shared" si="1"/>
        <v>0.11330635849489532</v>
      </c>
      <c r="H39" s="16">
        <f t="shared" si="4"/>
        <v>0</v>
      </c>
      <c r="I39" s="51">
        <f t="shared" si="2"/>
        <v>6.1174605712103354</v>
      </c>
      <c r="J39" s="53"/>
    </row>
    <row r="40" spans="1:10" x14ac:dyDescent="0.2">
      <c r="A40" s="54" t="s">
        <v>51</v>
      </c>
      <c r="B40" s="22" t="s">
        <v>87</v>
      </c>
      <c r="C40" s="55">
        <v>420</v>
      </c>
      <c r="D40" s="135">
        <v>6</v>
      </c>
      <c r="E40" s="48">
        <f t="shared" si="5"/>
        <v>3.3070866141732282</v>
      </c>
      <c r="F40" s="51">
        <f t="shared" si="3"/>
        <v>4.7244094488188976E-2</v>
      </c>
      <c r="G40" s="16">
        <f t="shared" ref="G40:G69" si="6">LN(C42/C38)/4</f>
        <v>0.10412043607866658</v>
      </c>
      <c r="H40" s="16">
        <f t="shared" si="4"/>
        <v>3.8537669956814589E-2</v>
      </c>
      <c r="I40" s="51">
        <f t="shared" si="2"/>
        <v>6.6571674751366645</v>
      </c>
      <c r="J40" s="53">
        <f t="shared" si="2"/>
        <v>17.98622442240768</v>
      </c>
    </row>
    <row r="41" spans="1:10" x14ac:dyDescent="0.2">
      <c r="A41" s="54" t="s">
        <v>52</v>
      </c>
      <c r="B41" s="22" t="s">
        <v>88</v>
      </c>
      <c r="C41" s="22">
        <v>461</v>
      </c>
      <c r="D41" s="135">
        <v>6</v>
      </c>
      <c r="E41" s="48">
        <f t="shared" si="5"/>
        <v>3.6299212598425199</v>
      </c>
      <c r="F41" s="51">
        <f t="shared" si="3"/>
        <v>4.7244094488188976E-2</v>
      </c>
      <c r="G41" s="16">
        <f t="shared" si="6"/>
        <v>9.3930784727356706E-2</v>
      </c>
      <c r="H41" s="16">
        <f t="shared" si="4"/>
        <v>0.1013662770270411</v>
      </c>
      <c r="I41" s="51">
        <f t="shared" si="2"/>
        <v>7.3793398252966034</v>
      </c>
      <c r="J41" s="53">
        <f t="shared" si="2"/>
        <v>6.838045165405819</v>
      </c>
    </row>
    <row r="42" spans="1:10" x14ac:dyDescent="0.2">
      <c r="A42" s="54" t="s">
        <v>53</v>
      </c>
      <c r="B42" s="22" t="s">
        <v>98</v>
      </c>
      <c r="C42" s="22">
        <v>502</v>
      </c>
      <c r="D42" s="135">
        <v>7</v>
      </c>
      <c r="E42" s="48">
        <f t="shared" si="5"/>
        <v>3.9527559055118111</v>
      </c>
      <c r="F42" s="51">
        <f t="shared" si="3"/>
        <v>5.5118110236220472E-2</v>
      </c>
      <c r="G42" s="16">
        <f t="shared" si="6"/>
        <v>8.36925271376706E-2</v>
      </c>
      <c r="H42" s="16">
        <f t="shared" si="4"/>
        <v>0.17328679513998632</v>
      </c>
      <c r="I42" s="51">
        <f t="shared" si="2"/>
        <v>8.282067757611717</v>
      </c>
      <c r="J42" s="53">
        <f t="shared" si="2"/>
        <v>4</v>
      </c>
    </row>
    <row r="43" spans="1:10" x14ac:dyDescent="0.2">
      <c r="A43" s="54" t="s">
        <v>54</v>
      </c>
      <c r="B43" s="22" t="s">
        <v>99</v>
      </c>
      <c r="C43" s="22">
        <v>530</v>
      </c>
      <c r="D43" s="135">
        <v>9</v>
      </c>
      <c r="E43" s="48">
        <f t="shared" si="5"/>
        <v>4.1732283464566926</v>
      </c>
      <c r="F43" s="51">
        <f t="shared" si="3"/>
        <v>7.0866141732283464E-2</v>
      </c>
      <c r="G43" s="16">
        <f t="shared" si="6"/>
        <v>8.162660284522158E-2</v>
      </c>
      <c r="H43" s="16">
        <f t="shared" si="4"/>
        <v>0.22907268296853878</v>
      </c>
      <c r="I43" s="51">
        <f t="shared" si="2"/>
        <v>8.4916823241348709</v>
      </c>
      <c r="J43" s="53">
        <f t="shared" si="2"/>
        <v>3.0258831894641198</v>
      </c>
    </row>
    <row r="44" spans="1:10" x14ac:dyDescent="0.2">
      <c r="A44" s="54" t="s">
        <v>55</v>
      </c>
      <c r="B44" s="22" t="s">
        <v>100</v>
      </c>
      <c r="C44" s="22">
        <v>587</v>
      </c>
      <c r="D44" s="135">
        <v>12</v>
      </c>
      <c r="E44" s="48">
        <f t="shared" si="5"/>
        <v>4.622047244094488</v>
      </c>
      <c r="F44" s="51">
        <f t="shared" si="3"/>
        <v>9.4488188976377951E-2</v>
      </c>
      <c r="G44" s="16">
        <f t="shared" si="6"/>
        <v>7.9884926018985197E-2</v>
      </c>
      <c r="H44" s="16">
        <f t="shared" si="4"/>
        <v>0.24963220752778181</v>
      </c>
      <c r="I44" s="51">
        <f t="shared" si="2"/>
        <v>8.676820710771068</v>
      </c>
      <c r="J44" s="53">
        <f t="shared" si="2"/>
        <v>2.7766736809504207</v>
      </c>
    </row>
    <row r="45" spans="1:10" x14ac:dyDescent="0.2">
      <c r="A45" s="54" t="s">
        <v>56</v>
      </c>
      <c r="B45" s="22" t="s">
        <v>101</v>
      </c>
      <c r="C45" s="22">
        <v>639</v>
      </c>
      <c r="D45" s="135">
        <v>15</v>
      </c>
      <c r="E45" s="48">
        <f t="shared" si="5"/>
        <v>5.0314960629921259</v>
      </c>
      <c r="F45" s="51">
        <f t="shared" si="3"/>
        <v>0.11811023622047244</v>
      </c>
      <c r="G45" s="28">
        <f t="shared" si="6"/>
        <v>8.1408005517087004E-2</v>
      </c>
      <c r="H45" s="28">
        <f t="shared" si="4"/>
        <v>0.21182446509680092</v>
      </c>
      <c r="I45" s="53">
        <f t="shared" si="2"/>
        <v>8.5144842470616506</v>
      </c>
      <c r="J45" s="53">
        <f t="shared" si="2"/>
        <v>3.2722715964050062</v>
      </c>
    </row>
    <row r="46" spans="1:10" x14ac:dyDescent="0.2">
      <c r="A46" s="54" t="s">
        <v>57</v>
      </c>
      <c r="B46" s="22" t="s">
        <v>103</v>
      </c>
      <c r="C46" s="22">
        <v>691</v>
      </c>
      <c r="D46" s="135">
        <v>19</v>
      </c>
      <c r="E46" s="48">
        <f t="shared" si="5"/>
        <v>5.4409448818897639</v>
      </c>
      <c r="F46" s="51">
        <f t="shared" si="3"/>
        <v>0.14960629921259844</v>
      </c>
      <c r="G46" s="16">
        <f t="shared" si="6"/>
        <v>7.8643612337717467E-2</v>
      </c>
      <c r="H46" s="16">
        <f t="shared" si="4"/>
        <v>0.15153395089257887</v>
      </c>
      <c r="I46" s="51">
        <f t="shared" si="2"/>
        <v>8.8137759692850732</v>
      </c>
      <c r="J46" s="53">
        <f t="shared" si="2"/>
        <v>4.5742038432780747</v>
      </c>
    </row>
    <row r="47" spans="1:10" x14ac:dyDescent="0.2">
      <c r="A47" s="54" t="s">
        <v>58</v>
      </c>
      <c r="B47" s="22" t="s">
        <v>107</v>
      </c>
      <c r="C47" s="22">
        <v>734</v>
      </c>
      <c r="D47" s="135">
        <v>21</v>
      </c>
      <c r="E47" s="48">
        <f t="shared" si="5"/>
        <v>5.7795275590551185</v>
      </c>
      <c r="F47" s="51">
        <f t="shared" si="3"/>
        <v>0.16535433070866143</v>
      </c>
      <c r="G47" s="16">
        <f t="shared" si="6"/>
        <v>6.6282296947326957E-2</v>
      </c>
      <c r="H47" s="16">
        <f t="shared" si="4"/>
        <v>0.11750090731143391</v>
      </c>
      <c r="I47" s="51">
        <f t="shared" si="2"/>
        <v>10.457500908738478</v>
      </c>
      <c r="J47" s="53">
        <f t="shared" si="2"/>
        <v>5.8990793894277935</v>
      </c>
    </row>
    <row r="48" spans="1:10" x14ac:dyDescent="0.2">
      <c r="A48" s="54" t="s">
        <v>59</v>
      </c>
      <c r="B48" s="22" t="s">
        <v>108</v>
      </c>
      <c r="C48" s="22">
        <v>804</v>
      </c>
      <c r="D48" s="135">
        <v>22</v>
      </c>
      <c r="E48" s="48">
        <f t="shared" si="5"/>
        <v>6.3307086614173231</v>
      </c>
      <c r="F48" s="51">
        <f t="shared" si="3"/>
        <v>0.17322834645669291</v>
      </c>
      <c r="G48" s="16">
        <f t="shared" si="6"/>
        <v>5.1774131429173052E-2</v>
      </c>
      <c r="H48" s="16">
        <f t="shared" si="4"/>
        <v>9.6941382752190858E-2</v>
      </c>
      <c r="I48" s="51">
        <f t="shared" si="2"/>
        <v>13.387905531706886</v>
      </c>
      <c r="J48" s="53">
        <f t="shared" si="2"/>
        <v>7.1501680797335263</v>
      </c>
    </row>
    <row r="49" spans="1:10" x14ac:dyDescent="0.2">
      <c r="A49" s="54" t="s">
        <v>60</v>
      </c>
      <c r="B49" s="22" t="s">
        <v>109</v>
      </c>
      <c r="C49" s="22">
        <v>833</v>
      </c>
      <c r="D49" s="135">
        <v>24</v>
      </c>
      <c r="E49" s="48">
        <f t="shared" si="5"/>
        <v>6.5590551181102361</v>
      </c>
      <c r="F49" s="51">
        <f t="shared" si="3"/>
        <v>0.1889763779527559</v>
      </c>
      <c r="G49" s="16">
        <f t="shared" si="6"/>
        <v>4.4784391255150269E-2</v>
      </c>
      <c r="H49" s="16">
        <f t="shared" si="4"/>
        <v>8.0693348065762754E-2</v>
      </c>
      <c r="I49" s="51">
        <f t="shared" si="2"/>
        <v>15.477427762964901</v>
      </c>
      <c r="J49" s="53">
        <f t="shared" si="2"/>
        <v>8.5898924406389767</v>
      </c>
    </row>
    <row r="50" spans="1:10" x14ac:dyDescent="0.2">
      <c r="A50" s="54" t="s">
        <v>61</v>
      </c>
      <c r="B50" s="22" t="s">
        <v>110</v>
      </c>
      <c r="C50" s="22">
        <v>850</v>
      </c>
      <c r="D50" s="135">
        <v>28</v>
      </c>
      <c r="E50" s="66">
        <f t="shared" si="5"/>
        <v>6.6929133858267713</v>
      </c>
      <c r="F50" s="53">
        <f t="shared" si="3"/>
        <v>0.22047244094488189</v>
      </c>
      <c r="G50" s="28">
        <f t="shared" si="6"/>
        <v>3.2057825568795904E-2</v>
      </c>
      <c r="H50" s="28">
        <f t="shared" si="4"/>
        <v>6.9063344157039533E-2</v>
      </c>
      <c r="I50" s="53">
        <f t="shared" si="2"/>
        <v>21.621777780044862</v>
      </c>
      <c r="J50" s="53">
        <f t="shared" si="2"/>
        <v>10.036397585727011</v>
      </c>
    </row>
    <row r="51" spans="1:10" x14ac:dyDescent="0.2">
      <c r="A51" s="54" t="s">
        <v>62</v>
      </c>
      <c r="B51" s="22" t="s">
        <v>112</v>
      </c>
      <c r="C51" s="22">
        <v>878</v>
      </c>
      <c r="D51" s="135">
        <v>29</v>
      </c>
      <c r="E51" s="48">
        <f t="shared" si="5"/>
        <v>6.9133858267716537</v>
      </c>
      <c r="F51" s="51">
        <f t="shared" si="3"/>
        <v>0.2283464566929134</v>
      </c>
      <c r="G51" s="16">
        <f t="shared" si="6"/>
        <v>3.1008160116653683E-2</v>
      </c>
      <c r="H51" s="16">
        <f t="shared" si="4"/>
        <v>7.9613432779633647E-2</v>
      </c>
      <c r="I51" s="51">
        <f t="shared" si="2"/>
        <v>22.353702314239335</v>
      </c>
      <c r="J51" s="53">
        <f t="shared" si="2"/>
        <v>8.7064099155043984</v>
      </c>
    </row>
    <row r="52" spans="1:10" x14ac:dyDescent="0.2">
      <c r="A52" s="54" t="s">
        <v>63</v>
      </c>
      <c r="B52" s="22" t="s">
        <v>34</v>
      </c>
      <c r="C52" s="22">
        <v>914</v>
      </c>
      <c r="D52" s="135">
        <v>29</v>
      </c>
      <c r="E52" s="48">
        <f t="shared" si="5"/>
        <v>7.1968503937007871</v>
      </c>
      <c r="F52" s="51">
        <f t="shared" ref="F52:F72" si="7">D52/127</f>
        <v>0.2283464566929134</v>
      </c>
      <c r="G52" s="16">
        <f t="shared" si="6"/>
        <v>4.237363580855006E-2</v>
      </c>
      <c r="H52" s="16">
        <f t="shared" si="4"/>
        <v>5.5785887828552441E-2</v>
      </c>
      <c r="I52" s="51">
        <f t="shared" si="2"/>
        <v>16.357982206003751</v>
      </c>
      <c r="J52" s="53">
        <f t="shared" si="2"/>
        <v>12.425134878021559</v>
      </c>
    </row>
    <row r="53" spans="1:10" x14ac:dyDescent="0.2">
      <c r="A53" s="54" t="s">
        <v>64</v>
      </c>
      <c r="B53" s="22" t="s">
        <v>35</v>
      </c>
      <c r="C53" s="22">
        <v>943</v>
      </c>
      <c r="D53" s="135">
        <v>33</v>
      </c>
      <c r="E53" s="48">
        <f t="shared" si="5"/>
        <v>7.4251968503937009</v>
      </c>
      <c r="F53" s="51">
        <f t="shared" si="7"/>
        <v>0.25984251968503935</v>
      </c>
      <c r="G53" s="16">
        <f t="shared" si="6"/>
        <v>4.5675283866547747E-2</v>
      </c>
      <c r="H53" s="16">
        <f t="shared" si="4"/>
        <v>5.4055777117408998E-2</v>
      </c>
      <c r="I53" s="51">
        <f t="shared" si="2"/>
        <v>15.175541822250203</v>
      </c>
      <c r="J53" s="53">
        <f t="shared" si="2"/>
        <v>12.822814091719216</v>
      </c>
    </row>
    <row r="54" spans="1:10" x14ac:dyDescent="0.2">
      <c r="A54" s="54" t="s">
        <v>65</v>
      </c>
      <c r="B54" s="22" t="s">
        <v>36</v>
      </c>
      <c r="C54" s="22">
        <v>1007</v>
      </c>
      <c r="D54" s="135">
        <v>35</v>
      </c>
      <c r="E54" s="48">
        <f t="shared" si="5"/>
        <v>7.9291338582677167</v>
      </c>
      <c r="F54" s="51">
        <f t="shared" si="7"/>
        <v>0.27559055118110237</v>
      </c>
      <c r="G54" s="16">
        <f t="shared" si="6"/>
        <v>4.653589131713249E-2</v>
      </c>
      <c r="H54" s="16">
        <f t="shared" si="4"/>
        <v>8.6569059179458438E-2</v>
      </c>
      <c r="I54" s="51">
        <f t="shared" si="2"/>
        <v>14.89489426207162</v>
      </c>
      <c r="J54" s="53">
        <f t="shared" si="2"/>
        <v>8.0068697422602799</v>
      </c>
    </row>
    <row r="55" spans="1:10" x14ac:dyDescent="0.2">
      <c r="A55" s="54" t="s">
        <v>66</v>
      </c>
      <c r="B55" s="22" t="s">
        <v>37</v>
      </c>
      <c r="C55" s="22">
        <v>1054</v>
      </c>
      <c r="D55" s="135">
        <v>36</v>
      </c>
      <c r="E55" s="48">
        <f t="shared" si="5"/>
        <v>8.2992125984251963</v>
      </c>
      <c r="F55" s="51">
        <f t="shared" si="7"/>
        <v>0.28346456692913385</v>
      </c>
      <c r="G55" s="16">
        <f t="shared" si="6"/>
        <v>4.4783787356136681E-2</v>
      </c>
      <c r="H55" s="16">
        <f t="shared" si="4"/>
        <v>6.0290514204222011E-2</v>
      </c>
      <c r="I55" s="51">
        <f t="shared" si="2"/>
        <v>15.47763647249821</v>
      </c>
      <c r="J55" s="53">
        <f t="shared" si="2"/>
        <v>11.496786678780818</v>
      </c>
    </row>
    <row r="56" spans="1:10" x14ac:dyDescent="0.2">
      <c r="A56" s="54" t="s">
        <v>67</v>
      </c>
      <c r="B56" s="22" t="s">
        <v>38</v>
      </c>
      <c r="C56" s="22">
        <v>1101</v>
      </c>
      <c r="D56" s="135">
        <v>41</v>
      </c>
      <c r="E56" s="48">
        <f t="shared" si="5"/>
        <v>8.6692913385826778</v>
      </c>
      <c r="F56" s="51">
        <f t="shared" si="7"/>
        <v>0.32283464566929132</v>
      </c>
      <c r="G56" s="16">
        <f t="shared" si="6"/>
        <v>4.2373882344838437E-2</v>
      </c>
      <c r="H56" s="16">
        <f t="shared" si="4"/>
        <v>5.1463013551037204E-2</v>
      </c>
      <c r="I56" s="51">
        <f t="shared" si="2"/>
        <v>16.357887033317294</v>
      </c>
      <c r="J56" s="53">
        <f t="shared" si="2"/>
        <v>13.468841654065463</v>
      </c>
    </row>
    <row r="57" spans="1:10" x14ac:dyDescent="0.2">
      <c r="A57" s="54" t="s">
        <v>68</v>
      </c>
      <c r="B57" s="22" t="s">
        <v>39</v>
      </c>
      <c r="C57" s="55">
        <v>1128</v>
      </c>
      <c r="D57" s="135">
        <v>42</v>
      </c>
      <c r="E57" s="48">
        <f t="shared" si="5"/>
        <v>8.8818897637795278</v>
      </c>
      <c r="F57" s="51">
        <f t="shared" si="7"/>
        <v>0.33070866141732286</v>
      </c>
      <c r="G57" s="16">
        <f t="shared" si="6"/>
        <v>5.3785496130728569E-2</v>
      </c>
      <c r="H57" s="16">
        <f t="shared" si="4"/>
        <v>5.5785887828552441E-2</v>
      </c>
      <c r="I57" s="51">
        <f t="shared" si="2"/>
        <v>12.887250846867962</v>
      </c>
      <c r="J57" s="53">
        <f t="shared" si="2"/>
        <v>12.425134878021559</v>
      </c>
    </row>
    <row r="58" spans="1:10" x14ac:dyDescent="0.2">
      <c r="A58" s="54" t="s">
        <v>69</v>
      </c>
      <c r="B58" s="22" t="s">
        <v>40</v>
      </c>
      <c r="C58" s="22">
        <v>1193</v>
      </c>
      <c r="D58" s="22">
        <v>43</v>
      </c>
      <c r="E58" s="48">
        <f t="shared" si="5"/>
        <v>9.3937007874015741</v>
      </c>
      <c r="F58" s="51">
        <f t="shared" si="7"/>
        <v>0.33858267716535434</v>
      </c>
      <c r="G58" s="16">
        <f t="shared" si="6"/>
        <v>5.7731070898037917E-2</v>
      </c>
      <c r="H58" s="16">
        <f t="shared" si="4"/>
        <v>3.4143883751437676E-2</v>
      </c>
      <c r="I58" s="51">
        <f t="shared" si="2"/>
        <v>12.006484026325294</v>
      </c>
      <c r="J58" s="53">
        <f t="shared" si="2"/>
        <v>20.300771453123264</v>
      </c>
    </row>
    <row r="59" spans="1:10" x14ac:dyDescent="0.2">
      <c r="A59" s="54" t="s">
        <v>70</v>
      </c>
      <c r="B59" s="22" t="s">
        <v>41</v>
      </c>
      <c r="C59" s="22">
        <v>1307</v>
      </c>
      <c r="D59" s="135">
        <v>45</v>
      </c>
      <c r="E59" s="48">
        <f t="shared" si="5"/>
        <v>10.291338582677165</v>
      </c>
      <c r="F59" s="51">
        <f t="shared" si="7"/>
        <v>0.3543307086614173</v>
      </c>
      <c r="G59" s="16">
        <f t="shared" si="6"/>
        <v>7.1088016511148377E-2</v>
      </c>
      <c r="H59" s="16">
        <f t="shared" si="4"/>
        <v>3.8537669956814589E-2</v>
      </c>
      <c r="I59" s="51">
        <f t="shared" si="2"/>
        <v>9.7505488910531426</v>
      </c>
      <c r="J59" s="53">
        <f t="shared" si="2"/>
        <v>17.98622442240768</v>
      </c>
    </row>
    <row r="60" spans="1:10" x14ac:dyDescent="0.2">
      <c r="A60" s="54" t="s">
        <v>71</v>
      </c>
      <c r="B60" s="22" t="s">
        <v>42</v>
      </c>
      <c r="C60" s="55">
        <v>1387</v>
      </c>
      <c r="D60" s="135">
        <v>47</v>
      </c>
      <c r="E60" s="48">
        <f t="shared" si="5"/>
        <v>10.921259842519685</v>
      </c>
      <c r="F60" s="51">
        <f t="shared" si="7"/>
        <v>0.37007874015748032</v>
      </c>
      <c r="G60" s="16">
        <f t="shared" si="6"/>
        <v>8.7507740008804791E-2</v>
      </c>
      <c r="H60" s="16">
        <f t="shared" si="4"/>
        <v>4.7510900721966218E-2</v>
      </c>
      <c r="I60" s="51">
        <f t="shared" si="2"/>
        <v>7.9209813953623156</v>
      </c>
      <c r="J60" s="53">
        <f t="shared" si="2"/>
        <v>14.5892241575516</v>
      </c>
    </row>
    <row r="61" spans="1:10" x14ac:dyDescent="0.2">
      <c r="A61" s="54" t="s">
        <v>72</v>
      </c>
      <c r="B61" s="22" t="s">
        <v>43</v>
      </c>
      <c r="C61" s="22">
        <v>1499</v>
      </c>
      <c r="D61" s="135">
        <v>49</v>
      </c>
      <c r="E61" s="48">
        <f t="shared" si="5"/>
        <v>11.803149606299213</v>
      </c>
      <c r="F61" s="51">
        <f t="shared" si="7"/>
        <v>0.38582677165354329</v>
      </c>
      <c r="G61" s="16">
        <f t="shared" si="6"/>
        <v>8.9015666945766778E-2</v>
      </c>
      <c r="H61" s="16">
        <f t="shared" si="4"/>
        <v>4.5580389198488648E-2</v>
      </c>
      <c r="I61" s="51">
        <f t="shared" si="2"/>
        <v>7.7867998335871427</v>
      </c>
      <c r="J61" s="53">
        <f t="shared" si="2"/>
        <v>15.207136067695723</v>
      </c>
    </row>
    <row r="62" spans="1:10" x14ac:dyDescent="0.2">
      <c r="A62" s="54" t="s">
        <v>73</v>
      </c>
      <c r="B62" s="22" t="s">
        <v>44</v>
      </c>
      <c r="C62" s="22">
        <v>1693</v>
      </c>
      <c r="D62" s="135">
        <v>52</v>
      </c>
      <c r="E62" s="48">
        <f t="shared" si="5"/>
        <v>13.330708661417322</v>
      </c>
      <c r="F62" s="51">
        <f t="shared" si="7"/>
        <v>0.40944881889763779</v>
      </c>
      <c r="G62" s="16">
        <f t="shared" si="6"/>
        <v>8.5555877640461853E-2</v>
      </c>
      <c r="H62" s="16">
        <f t="shared" si="4"/>
        <v>4.3801022256272651E-2</v>
      </c>
      <c r="I62" s="51">
        <f t="shared" si="2"/>
        <v>8.1016897924045832</v>
      </c>
      <c r="J62" s="53">
        <f t="shared" si="2"/>
        <v>15.824908754513855</v>
      </c>
    </row>
    <row r="63" spans="1:10" x14ac:dyDescent="0.2">
      <c r="A63" s="54" t="s">
        <v>74</v>
      </c>
      <c r="B63" s="22" t="s">
        <v>45</v>
      </c>
      <c r="C63" s="22">
        <v>1866</v>
      </c>
      <c r="D63" s="135">
        <v>54</v>
      </c>
      <c r="E63" s="48">
        <f t="shared" si="5"/>
        <v>14.692913385826772</v>
      </c>
      <c r="F63" s="51">
        <f t="shared" si="7"/>
        <v>0.42519685039370081</v>
      </c>
      <c r="G63" s="16">
        <f t="shared" si="6"/>
        <v>9.3402201347577041E-2</v>
      </c>
      <c r="H63" s="16">
        <f t="shared" si="4"/>
        <v>3.7807742430980874E-2</v>
      </c>
      <c r="I63" s="51">
        <f t="shared" si="2"/>
        <v>7.4211011149570334</v>
      </c>
      <c r="J63" s="53">
        <f t="shared" si="2"/>
        <v>18.333471823272852</v>
      </c>
    </row>
    <row r="64" spans="1:10" x14ac:dyDescent="0.2">
      <c r="A64" s="54" t="s">
        <v>75</v>
      </c>
      <c r="B64" s="22" t="s">
        <v>46</v>
      </c>
      <c r="C64" s="22">
        <v>1953</v>
      </c>
      <c r="D64" s="135">
        <v>56</v>
      </c>
      <c r="E64" s="48">
        <f t="shared" si="5"/>
        <v>15.377952755905511</v>
      </c>
      <c r="F64" s="51">
        <f t="shared" si="7"/>
        <v>0.44094488188976377</v>
      </c>
      <c r="G64" s="16">
        <f t="shared" si="6"/>
        <v>8.5569411513026272E-2</v>
      </c>
      <c r="H64" s="16">
        <f t="shared" si="4"/>
        <v>2.2951887313280721E-2</v>
      </c>
      <c r="I64" s="51">
        <f t="shared" si="2"/>
        <v>8.1004084088439381</v>
      </c>
      <c r="J64" s="53">
        <f t="shared" si="2"/>
        <v>30.200008003649764</v>
      </c>
    </row>
    <row r="65" spans="1:10" x14ac:dyDescent="0.2">
      <c r="A65" s="54" t="s">
        <v>76</v>
      </c>
      <c r="B65" s="22" t="s">
        <v>47</v>
      </c>
      <c r="C65" s="22">
        <v>2178</v>
      </c>
      <c r="D65" s="135">
        <v>57</v>
      </c>
      <c r="E65" s="48">
        <f t="shared" si="5"/>
        <v>17.1496062992126</v>
      </c>
      <c r="F65" s="51">
        <f t="shared" si="7"/>
        <v>0.44881889763779526</v>
      </c>
      <c r="G65" s="16">
        <f t="shared" si="6"/>
        <v>8.4557880280714176E-2</v>
      </c>
      <c r="H65" s="16">
        <f t="shared" si="4"/>
        <v>3.8537669956814589E-2</v>
      </c>
      <c r="I65" s="51">
        <f t="shared" si="2"/>
        <v>8.197310271483202</v>
      </c>
      <c r="J65" s="53">
        <f t="shared" si="2"/>
        <v>17.98622442240768</v>
      </c>
    </row>
    <row r="66" spans="1:10" x14ac:dyDescent="0.2">
      <c r="A66" s="54" t="s">
        <v>79</v>
      </c>
      <c r="B66" s="22" t="s">
        <v>48</v>
      </c>
      <c r="C66" s="22">
        <v>2384</v>
      </c>
      <c r="D66" s="135">
        <v>57</v>
      </c>
      <c r="E66" s="48">
        <f t="shared" si="5"/>
        <v>18.771653543307085</v>
      </c>
      <c r="F66" s="51">
        <f t="shared" si="7"/>
        <v>0.44881889763779526</v>
      </c>
      <c r="G66" s="16">
        <f t="shared" si="6"/>
        <v>0.10183520034637948</v>
      </c>
      <c r="H66" s="16">
        <f t="shared" si="4"/>
        <v>5.218870346552755E-2</v>
      </c>
      <c r="I66" s="51">
        <f t="shared" si="2"/>
        <v>6.8065578326776333</v>
      </c>
      <c r="J66" s="53">
        <f t="shared" si="2"/>
        <v>13.281555864245469</v>
      </c>
    </row>
    <row r="67" spans="1:10" x14ac:dyDescent="0.2">
      <c r="A67" s="54" t="s">
        <v>80</v>
      </c>
      <c r="B67" t="s">
        <v>132</v>
      </c>
      <c r="C67" s="22">
        <v>2617</v>
      </c>
      <c r="D67" s="135">
        <v>63</v>
      </c>
      <c r="E67" s="48">
        <f t="shared" si="5"/>
        <v>20.606299212598426</v>
      </c>
      <c r="F67" s="51">
        <f t="shared" si="7"/>
        <v>0.49606299212598426</v>
      </c>
      <c r="G67" s="16">
        <f t="shared" si="6"/>
        <v>9.1374313337261925E-2</v>
      </c>
      <c r="H67" s="16">
        <f t="shared" si="4"/>
        <v>7.5188538504783423E-2</v>
      </c>
      <c r="I67" s="51">
        <f t="shared" si="2"/>
        <v>7.585799063699052</v>
      </c>
      <c r="J67" s="51">
        <f t="shared" si="2"/>
        <v>9.2187877879265852</v>
      </c>
    </row>
    <row r="68" spans="1:10" x14ac:dyDescent="0.2">
      <c r="A68" s="52" t="s">
        <v>81</v>
      </c>
      <c r="B68" t="s">
        <v>133</v>
      </c>
      <c r="C68">
        <v>2935</v>
      </c>
      <c r="D68" s="134">
        <v>69</v>
      </c>
      <c r="E68" s="48">
        <f t="shared" si="5"/>
        <v>23.110236220472441</v>
      </c>
      <c r="F68" s="51">
        <f t="shared" si="7"/>
        <v>0.54330708661417326</v>
      </c>
      <c r="G68" s="16">
        <f t="shared" si="6"/>
        <v>0.1067606771881779</v>
      </c>
      <c r="H68" s="16">
        <f t="shared" si="4"/>
        <v>9.9899997163941573E-2</v>
      </c>
      <c r="I68" s="51">
        <f t="shared" si="2"/>
        <v>6.4925326329486852</v>
      </c>
      <c r="J68" s="51">
        <f t="shared" si="2"/>
        <v>6.938410412789616</v>
      </c>
    </row>
    <row r="69" spans="1:10" ht="15" x14ac:dyDescent="0.2">
      <c r="A69" s="52" t="s">
        <v>82</v>
      </c>
      <c r="B69" t="s">
        <v>134</v>
      </c>
      <c r="C69">
        <v>3139</v>
      </c>
      <c r="D69" s="14">
        <v>77</v>
      </c>
      <c r="E69" s="48">
        <f t="shared" si="5"/>
        <v>24.716535433070867</v>
      </c>
      <c r="F69" s="51">
        <f t="shared" si="7"/>
        <v>0.60629921259842523</v>
      </c>
      <c r="G69" s="16">
        <f t="shared" si="6"/>
        <v>0.10012130222661958</v>
      </c>
      <c r="H69" s="16">
        <f t="shared" si="4"/>
        <v>9.4663462664376891E-2</v>
      </c>
      <c r="I69" s="51">
        <f t="shared" si="2"/>
        <v>6.923073962732138</v>
      </c>
      <c r="J69" s="51">
        <f t="shared" si="2"/>
        <v>7.3222250808366605</v>
      </c>
    </row>
    <row r="70" spans="1:10" ht="15" x14ac:dyDescent="0.2">
      <c r="A70" s="84" t="s">
        <v>85</v>
      </c>
      <c r="B70" s="85" t="s">
        <v>135</v>
      </c>
      <c r="C70" s="88">
        <v>3654</v>
      </c>
      <c r="D70" s="88">
        <v>85</v>
      </c>
      <c r="E70" s="89">
        <f>C70/127</f>
        <v>28.771653543307085</v>
      </c>
      <c r="F70" s="86">
        <f>D70/127</f>
        <v>0.6692913385826772</v>
      </c>
      <c r="G70" s="100">
        <f>LN(C72/C68)/4</f>
        <v>9.2964308391488892E-2</v>
      </c>
      <c r="H70" s="100">
        <f>LN(D72/D68)/4</f>
        <v>7.4623247138999135E-2</v>
      </c>
      <c r="I70" s="86">
        <f>LN(2)/G70</f>
        <v>7.456056980932745</v>
      </c>
      <c r="J70" s="86">
        <f>LN(2)/H70</f>
        <v>9.2886226093704387</v>
      </c>
    </row>
    <row r="71" spans="1:10" ht="15" x14ac:dyDescent="0.2">
      <c r="A71" s="23" t="s">
        <v>89</v>
      </c>
      <c r="B71" t="s">
        <v>146</v>
      </c>
      <c r="C71" s="14">
        <v>3906</v>
      </c>
      <c r="D71" s="14">
        <v>92</v>
      </c>
      <c r="E71" s="48">
        <f t="shared" si="5"/>
        <v>30.755905511811022</v>
      </c>
      <c r="F71" s="51">
        <f t="shared" si="7"/>
        <v>0.72440944881889768</v>
      </c>
      <c r="G71" s="16"/>
      <c r="H71" s="16"/>
      <c r="I71" s="51"/>
      <c r="J71" s="51"/>
    </row>
    <row r="72" spans="1:10" ht="15" x14ac:dyDescent="0.2">
      <c r="A72" s="25" t="s">
        <v>90</v>
      </c>
      <c r="B72" t="s">
        <v>147</v>
      </c>
      <c r="C72" s="14">
        <v>4257</v>
      </c>
      <c r="D72" s="14">
        <v>93</v>
      </c>
      <c r="E72" s="48">
        <f t="shared" si="5"/>
        <v>33.519685039370081</v>
      </c>
      <c r="F72" s="51">
        <f t="shared" si="7"/>
        <v>0.73228346456692917</v>
      </c>
      <c r="G72" s="16"/>
      <c r="H72" s="16"/>
      <c r="I72" s="51"/>
      <c r="J72" s="51"/>
    </row>
    <row r="73" spans="1:10" x14ac:dyDescent="0.2">
      <c r="A73" s="25"/>
      <c r="B73" s="2"/>
    </row>
    <row r="74" spans="1:10" x14ac:dyDescent="0.2">
      <c r="A74" s="25"/>
    </row>
    <row r="75" spans="1:10" x14ac:dyDescent="0.2">
      <c r="A75" s="34"/>
    </row>
    <row r="76" spans="1:10" x14ac:dyDescent="0.2">
      <c r="A76" s="34" t="s">
        <v>170</v>
      </c>
      <c r="B76" t="s">
        <v>160</v>
      </c>
      <c r="C76">
        <v>17332</v>
      </c>
      <c r="D76">
        <v>922</v>
      </c>
      <c r="E76" s="48">
        <f t="shared" ref="E76:E80" si="8">C76/127</f>
        <v>136.4724409448819</v>
      </c>
      <c r="F76" s="51">
        <f t="shared" ref="F76:F80" si="9">D76/127</f>
        <v>7.2598425196850398</v>
      </c>
    </row>
    <row r="77" spans="1:10" x14ac:dyDescent="0.2">
      <c r="A77" s="34" t="s">
        <v>171</v>
      </c>
      <c r="B77" t="s">
        <v>161</v>
      </c>
      <c r="C77">
        <v>17328</v>
      </c>
      <c r="D77">
        <v>924</v>
      </c>
      <c r="E77" s="48">
        <f t="shared" si="8"/>
        <v>136.44094488188978</v>
      </c>
      <c r="F77" s="51">
        <f t="shared" si="9"/>
        <v>7.2755905511811028</v>
      </c>
    </row>
    <row r="78" spans="1:10" x14ac:dyDescent="0.2">
      <c r="A78" s="130" t="s">
        <v>172</v>
      </c>
      <c r="B78" s="85" t="s">
        <v>162</v>
      </c>
      <c r="C78" s="85">
        <v>17429</v>
      </c>
      <c r="D78" s="85">
        <v>925</v>
      </c>
      <c r="E78" s="89">
        <f>C78/127</f>
        <v>137.23622047244095</v>
      </c>
      <c r="F78" s="86">
        <f>D78/127</f>
        <v>7.2834645669291342</v>
      </c>
      <c r="G78" s="100">
        <f>LN(C80/C76)/4</f>
        <v>3.6513722191410187E-3</v>
      </c>
      <c r="H78" s="100">
        <f>LN(D80/D76)/4</f>
        <v>1.3520855023153075E-3</v>
      </c>
      <c r="I78" s="86">
        <f>LN(2)/G78</f>
        <v>189.83196972534546</v>
      </c>
      <c r="J78" s="86">
        <f>LN(2)/H78</f>
        <v>512.65040515041539</v>
      </c>
    </row>
    <row r="79" spans="1:10" x14ac:dyDescent="0.2">
      <c r="A79" s="34" t="s">
        <v>173</v>
      </c>
      <c r="B79" t="s">
        <v>163</v>
      </c>
      <c r="C79">
        <v>17502</v>
      </c>
      <c r="D79">
        <v>925</v>
      </c>
      <c r="E79" s="48">
        <f t="shared" si="8"/>
        <v>137.81102362204723</v>
      </c>
      <c r="F79" s="51">
        <f t="shared" si="9"/>
        <v>7.2834645669291342</v>
      </c>
    </row>
    <row r="80" spans="1:10" x14ac:dyDescent="0.2">
      <c r="A80" s="34" t="s">
        <v>174</v>
      </c>
      <c r="B80" t="s">
        <v>164</v>
      </c>
      <c r="C80">
        <v>17587</v>
      </c>
      <c r="D80">
        <v>927</v>
      </c>
      <c r="E80" s="48">
        <f t="shared" si="8"/>
        <v>138.48031496062993</v>
      </c>
      <c r="F80" s="51">
        <f t="shared" si="9"/>
        <v>7.2992125984251972</v>
      </c>
    </row>
  </sheetData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F04F-E1A4-4CC9-B8AB-0920ECE5A970}">
  <dimension ref="A1:J78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8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91" t="s">
        <v>220</v>
      </c>
      <c r="B1" s="22"/>
      <c r="C1" s="22"/>
      <c r="D1" s="22"/>
      <c r="E1" s="22"/>
      <c r="F1" s="22" t="s">
        <v>329</v>
      </c>
      <c r="G1" s="22"/>
      <c r="H1" s="22"/>
      <c r="I1" s="22"/>
      <c r="J1" s="22"/>
    </row>
    <row r="2" spans="1:10" x14ac:dyDescent="0.2">
      <c r="A2" s="38"/>
      <c r="B2" s="91"/>
      <c r="C2" s="22"/>
      <c r="D2" s="22"/>
      <c r="E2" s="22"/>
      <c r="F2" s="22"/>
      <c r="G2" s="22"/>
      <c r="H2" s="22"/>
      <c r="I2" s="22"/>
      <c r="J2" s="22"/>
    </row>
    <row r="3" spans="1:10" x14ac:dyDescent="0.2">
      <c r="A3" s="38"/>
      <c r="B3" s="22"/>
      <c r="E3" s="17" t="s">
        <v>149</v>
      </c>
    </row>
    <row r="4" spans="1:10" ht="15" x14ac:dyDescent="0.2">
      <c r="A4" s="38"/>
      <c r="B4" s="22"/>
      <c r="C4" t="s">
        <v>31</v>
      </c>
      <c r="D4" t="s">
        <v>31</v>
      </c>
      <c r="E4" s="14" t="s">
        <v>77</v>
      </c>
      <c r="F4" t="s">
        <v>77</v>
      </c>
      <c r="G4" t="s">
        <v>211</v>
      </c>
      <c r="H4" t="s">
        <v>212</v>
      </c>
      <c r="I4" t="s">
        <v>213</v>
      </c>
      <c r="J4" t="s">
        <v>213</v>
      </c>
    </row>
    <row r="5" spans="1:10" x14ac:dyDescent="0.2">
      <c r="A5" s="38"/>
      <c r="B5" s="22"/>
      <c r="C5" t="s">
        <v>33</v>
      </c>
      <c r="D5" t="s">
        <v>32</v>
      </c>
      <c r="E5" s="47" t="s">
        <v>33</v>
      </c>
      <c r="F5" s="15" t="s">
        <v>150</v>
      </c>
      <c r="G5" t="s">
        <v>199</v>
      </c>
      <c r="H5" t="s">
        <v>199</v>
      </c>
      <c r="I5" t="s">
        <v>208</v>
      </c>
      <c r="J5" t="s">
        <v>214</v>
      </c>
    </row>
    <row r="6" spans="1:10" x14ac:dyDescent="0.2">
      <c r="A6" s="80" t="s">
        <v>221</v>
      </c>
      <c r="B6" s="22" t="s">
        <v>30</v>
      </c>
      <c r="C6" s="22">
        <v>23</v>
      </c>
      <c r="D6" s="22"/>
      <c r="E6" s="53">
        <f t="shared" ref="E6:E37" si="0">C6/52</f>
        <v>0.44230769230769229</v>
      </c>
      <c r="F6" s="53"/>
      <c r="G6" s="22"/>
      <c r="H6" s="22"/>
      <c r="I6" s="22"/>
      <c r="J6" s="22"/>
    </row>
    <row r="7" spans="1:10" x14ac:dyDescent="0.2">
      <c r="A7" s="80" t="s">
        <v>222</v>
      </c>
      <c r="B7" s="22" t="s">
        <v>29</v>
      </c>
      <c r="C7" s="22">
        <v>24</v>
      </c>
      <c r="D7" s="22"/>
      <c r="E7" s="53">
        <f t="shared" si="0"/>
        <v>0.46153846153846156</v>
      </c>
      <c r="F7" s="53"/>
      <c r="G7" s="22"/>
      <c r="H7" s="28"/>
      <c r="I7" s="22"/>
      <c r="J7" s="79"/>
    </row>
    <row r="8" spans="1:10" x14ac:dyDescent="0.2">
      <c r="A8" s="80" t="s">
        <v>223</v>
      </c>
      <c r="B8" s="22" t="s">
        <v>28</v>
      </c>
      <c r="C8" s="22">
        <v>24</v>
      </c>
      <c r="D8" s="22"/>
      <c r="E8" s="53">
        <f t="shared" si="0"/>
        <v>0.46153846153846156</v>
      </c>
      <c r="F8" s="53"/>
      <c r="G8" s="28">
        <f t="shared" ref="G8:G39" si="1">LN(C10/C6)/4</f>
        <v>4.0085662518794869E-2</v>
      </c>
      <c r="H8" s="28"/>
      <c r="I8" s="66">
        <f>LN(2)/G8</f>
        <v>17.291648360182421</v>
      </c>
      <c r="J8" s="66"/>
    </row>
    <row r="9" spans="1:10" x14ac:dyDescent="0.2">
      <c r="A9" s="80" t="s">
        <v>224</v>
      </c>
      <c r="B9" s="22" t="s">
        <v>27</v>
      </c>
      <c r="C9" s="22">
        <v>27</v>
      </c>
      <c r="D9" s="22"/>
      <c r="E9" s="53">
        <f t="shared" si="0"/>
        <v>0.51923076923076927</v>
      </c>
      <c r="F9" s="53"/>
      <c r="G9" s="28">
        <f t="shared" si="1"/>
        <v>3.8537669956814589E-2</v>
      </c>
      <c r="H9" s="22"/>
      <c r="I9" s="66">
        <f t="shared" ref="I9:J69" si="2">LN(2)/G9</f>
        <v>17.98622442240768</v>
      </c>
      <c r="J9" s="66"/>
    </row>
    <row r="10" spans="1:10" x14ac:dyDescent="0.2">
      <c r="A10" s="80" t="s">
        <v>225</v>
      </c>
      <c r="B10" s="22" t="s">
        <v>26</v>
      </c>
      <c r="C10" s="22">
        <v>27</v>
      </c>
      <c r="D10" s="22"/>
      <c r="E10" s="53">
        <f t="shared" si="0"/>
        <v>0.51923076923076927</v>
      </c>
      <c r="F10" s="53"/>
      <c r="G10" s="28">
        <f t="shared" si="1"/>
        <v>3.8537669956814589E-2</v>
      </c>
      <c r="H10" s="22"/>
      <c r="I10" s="66">
        <f t="shared" si="2"/>
        <v>17.98622442240768</v>
      </c>
      <c r="J10" s="66"/>
    </row>
    <row r="11" spans="1:10" x14ac:dyDescent="0.2">
      <c r="A11" s="80" t="s">
        <v>226</v>
      </c>
      <c r="B11" s="22" t="s">
        <v>25</v>
      </c>
      <c r="C11" s="22">
        <v>28</v>
      </c>
      <c r="D11" s="22"/>
      <c r="E11" s="53">
        <f t="shared" si="0"/>
        <v>0.53846153846153844</v>
      </c>
      <c r="F11" s="53"/>
      <c r="G11" s="28">
        <f t="shared" si="1"/>
        <v>9.0919110427186978E-3</v>
      </c>
      <c r="H11" s="28"/>
      <c r="I11" s="66">
        <f t="shared" si="2"/>
        <v>76.237787336805908</v>
      </c>
      <c r="J11" s="66"/>
    </row>
    <row r="12" spans="1:10" x14ac:dyDescent="0.2">
      <c r="A12" s="80" t="s">
        <v>227</v>
      </c>
      <c r="B12" s="22" t="s">
        <v>24</v>
      </c>
      <c r="C12" s="22">
        <v>28</v>
      </c>
      <c r="D12" s="22"/>
      <c r="E12" s="53">
        <f t="shared" si="0"/>
        <v>0.53846153846153844</v>
      </c>
      <c r="F12" s="53"/>
      <c r="G12" s="28">
        <f t="shared" si="1"/>
        <v>9.0919110427186978E-3</v>
      </c>
      <c r="H12" s="28"/>
      <c r="I12" s="66">
        <f t="shared" si="2"/>
        <v>76.237787336805908</v>
      </c>
      <c r="J12" s="66"/>
    </row>
    <row r="13" spans="1:10" x14ac:dyDescent="0.2">
      <c r="A13" s="80" t="s">
        <v>228</v>
      </c>
      <c r="B13" s="22" t="s">
        <v>23</v>
      </c>
      <c r="C13" s="22">
        <v>28</v>
      </c>
      <c r="D13" s="22"/>
      <c r="E13" s="53">
        <f t="shared" si="0"/>
        <v>0.53846153846153844</v>
      </c>
      <c r="F13" s="53"/>
      <c r="G13" s="28">
        <f t="shared" si="1"/>
        <v>0</v>
      </c>
      <c r="H13" s="28"/>
      <c r="I13" s="66"/>
      <c r="J13" s="66"/>
    </row>
    <row r="14" spans="1:10" x14ac:dyDescent="0.2">
      <c r="A14" s="80" t="s">
        <v>229</v>
      </c>
      <c r="B14" s="22" t="s">
        <v>22</v>
      </c>
      <c r="C14" s="22">
        <v>28</v>
      </c>
      <c r="D14" s="22"/>
      <c r="E14" s="53">
        <f t="shared" si="0"/>
        <v>0.53846153846153844</v>
      </c>
      <c r="F14" s="53"/>
      <c r="G14" s="28">
        <f t="shared" si="1"/>
        <v>8.7728299528175482E-3</v>
      </c>
      <c r="H14" s="28"/>
      <c r="I14" s="66">
        <f t="shared" si="2"/>
        <v>79.010670933765098</v>
      </c>
      <c r="J14" s="66"/>
    </row>
    <row r="15" spans="1:10" x14ac:dyDescent="0.2">
      <c r="A15" s="80" t="s">
        <v>230</v>
      </c>
      <c r="B15" s="22" t="s">
        <v>21</v>
      </c>
      <c r="C15" s="22">
        <v>28</v>
      </c>
      <c r="D15" s="22"/>
      <c r="E15" s="53">
        <f t="shared" si="0"/>
        <v>0.53846153846153844</v>
      </c>
      <c r="F15" s="53"/>
      <c r="G15" s="28">
        <f t="shared" si="1"/>
        <v>1.7248217871737855E-2</v>
      </c>
      <c r="H15" s="28"/>
      <c r="I15" s="66">
        <f t="shared" si="2"/>
        <v>40.186596998853119</v>
      </c>
      <c r="J15" s="66"/>
    </row>
    <row r="16" spans="1:10" x14ac:dyDescent="0.2">
      <c r="A16" s="80" t="s">
        <v>231</v>
      </c>
      <c r="B16" s="22" t="s">
        <v>20</v>
      </c>
      <c r="C16" s="22">
        <v>29</v>
      </c>
      <c r="D16" s="22"/>
      <c r="E16" s="53">
        <f t="shared" si="0"/>
        <v>0.55769230769230771</v>
      </c>
      <c r="F16" s="53"/>
      <c r="G16" s="28">
        <f t="shared" si="1"/>
        <v>2.5445673577485596E-2</v>
      </c>
      <c r="H16" s="28"/>
      <c r="I16" s="66">
        <f t="shared" si="2"/>
        <v>27.240276365615404</v>
      </c>
      <c r="J16" s="66"/>
    </row>
    <row r="17" spans="1:10" x14ac:dyDescent="0.2">
      <c r="A17" s="80" t="s">
        <v>232</v>
      </c>
      <c r="B17" s="22" t="s">
        <v>19</v>
      </c>
      <c r="C17" s="22">
        <v>30</v>
      </c>
      <c r="D17" s="22"/>
      <c r="E17" s="53">
        <f t="shared" si="0"/>
        <v>0.57692307692307687</v>
      </c>
      <c r="F17" s="53"/>
      <c r="G17" s="28">
        <f t="shared" si="1"/>
        <v>0.18205962509280388</v>
      </c>
      <c r="H17" s="28"/>
      <c r="I17" s="66">
        <f t="shared" si="2"/>
        <v>3.8072536961812231</v>
      </c>
      <c r="J17" s="66"/>
    </row>
    <row r="18" spans="1:10" x14ac:dyDescent="0.2">
      <c r="A18" s="92" t="s">
        <v>233</v>
      </c>
      <c r="B18" s="22" t="s">
        <v>18</v>
      </c>
      <c r="C18" s="22">
        <v>31</v>
      </c>
      <c r="D18" s="22"/>
      <c r="E18" s="53">
        <f t="shared" si="0"/>
        <v>0.59615384615384615</v>
      </c>
      <c r="F18" s="53"/>
      <c r="G18" s="28">
        <f t="shared" si="1"/>
        <v>0.335558592831465</v>
      </c>
      <c r="H18" s="28"/>
      <c r="I18" s="66">
        <f t="shared" si="2"/>
        <v>2.0656517084278034</v>
      </c>
      <c r="J18" s="66"/>
    </row>
    <row r="19" spans="1:10" x14ac:dyDescent="0.2">
      <c r="A19" s="54" t="s">
        <v>234</v>
      </c>
      <c r="B19" s="22" t="s">
        <v>17</v>
      </c>
      <c r="C19" s="22">
        <v>58</v>
      </c>
      <c r="D19" s="22"/>
      <c r="E19" s="53">
        <f t="shared" si="0"/>
        <v>1.1153846153846154</v>
      </c>
      <c r="F19" s="53"/>
      <c r="G19" s="28">
        <f t="shared" si="1"/>
        <v>0.48528421757566392</v>
      </c>
      <c r="H19" s="28"/>
      <c r="I19" s="66">
        <f t="shared" si="2"/>
        <v>1.4283324193453129</v>
      </c>
      <c r="J19" s="66"/>
    </row>
    <row r="20" spans="1:10" x14ac:dyDescent="0.2">
      <c r="A20" s="54" t="s">
        <v>235</v>
      </c>
      <c r="B20" s="22" t="s">
        <v>16</v>
      </c>
      <c r="C20" s="22">
        <v>111</v>
      </c>
      <c r="D20" s="55">
        <v>1</v>
      </c>
      <c r="E20" s="53">
        <f t="shared" si="0"/>
        <v>2.1346153846153846</v>
      </c>
      <c r="F20" s="53">
        <f t="shared" ref="F20:F51" si="3">D20/52</f>
        <v>1.9230769230769232E-2</v>
      </c>
      <c r="G20" s="28">
        <f t="shared" si="1"/>
        <v>0.66091375971597199</v>
      </c>
      <c r="H20" s="28"/>
      <c r="I20" s="66">
        <f t="shared" si="2"/>
        <v>1.0487709937493594</v>
      </c>
      <c r="J20" s="66"/>
    </row>
    <row r="21" spans="1:10" x14ac:dyDescent="0.2">
      <c r="A21" s="54" t="s">
        <v>236</v>
      </c>
      <c r="B21" s="22" t="s">
        <v>15</v>
      </c>
      <c r="C21" s="22">
        <v>209</v>
      </c>
      <c r="D21" s="22">
        <f>2</f>
        <v>2</v>
      </c>
      <c r="E21" s="66">
        <f t="shared" si="0"/>
        <v>4.0192307692307692</v>
      </c>
      <c r="F21" s="53">
        <f t="shared" si="3"/>
        <v>3.8461538461538464E-2</v>
      </c>
      <c r="G21" s="28">
        <f t="shared" si="1"/>
        <v>0.58495360869060042</v>
      </c>
      <c r="H21" s="28"/>
      <c r="I21" s="66">
        <f t="shared" si="2"/>
        <v>1.1849609443585323</v>
      </c>
      <c r="J21" s="66"/>
    </row>
    <row r="22" spans="1:10" x14ac:dyDescent="0.2">
      <c r="A22" s="54" t="s">
        <v>115</v>
      </c>
      <c r="B22" s="22" t="s">
        <v>14</v>
      </c>
      <c r="C22" s="22">
        <v>436</v>
      </c>
      <c r="D22" s="22">
        <f>2</f>
        <v>2</v>
      </c>
      <c r="E22" s="66">
        <f t="shared" si="0"/>
        <v>8.384615384615385</v>
      </c>
      <c r="F22" s="53">
        <f t="shared" si="3"/>
        <v>3.8461538461538464E-2</v>
      </c>
      <c r="G22" s="28">
        <f t="shared" si="1"/>
        <v>0.50387586021362718</v>
      </c>
      <c r="H22" s="28">
        <f t="shared" ref="H22:H53" si="4">LN(D24/D20)/4</f>
        <v>0.44793986730701374</v>
      </c>
      <c r="I22" s="66">
        <f t="shared" si="2"/>
        <v>1.3756308553183578</v>
      </c>
      <c r="J22" s="66">
        <f>LN(2)/H22</f>
        <v>1.5474112289381663</v>
      </c>
    </row>
    <row r="23" spans="1:10" x14ac:dyDescent="0.2">
      <c r="A23" s="54" t="s">
        <v>116</v>
      </c>
      <c r="B23" s="22" t="s">
        <v>13</v>
      </c>
      <c r="C23" s="22">
        <v>602</v>
      </c>
      <c r="D23" s="22">
        <v>2</v>
      </c>
      <c r="E23" s="66">
        <f t="shared" si="0"/>
        <v>11.576923076923077</v>
      </c>
      <c r="F23" s="53">
        <f t="shared" si="3"/>
        <v>3.8461538461538464E-2</v>
      </c>
      <c r="G23" s="28">
        <f t="shared" si="1"/>
        <v>0.3855381000194929</v>
      </c>
      <c r="H23" s="28">
        <f t="shared" si="4"/>
        <v>0.34657359027997264</v>
      </c>
      <c r="I23" s="66">
        <f t="shared" si="2"/>
        <v>1.7978694726277367</v>
      </c>
      <c r="J23" s="66">
        <f t="shared" si="2"/>
        <v>2</v>
      </c>
    </row>
    <row r="24" spans="1:10" x14ac:dyDescent="0.2">
      <c r="A24" s="54" t="s">
        <v>119</v>
      </c>
      <c r="B24" s="22" t="s">
        <v>12</v>
      </c>
      <c r="C24" s="22">
        <v>833</v>
      </c>
      <c r="D24" s="22">
        <f>6</f>
        <v>6</v>
      </c>
      <c r="E24" s="66">
        <f t="shared" si="0"/>
        <v>16.01923076923077</v>
      </c>
      <c r="F24" s="53">
        <f t="shared" si="3"/>
        <v>0.11538461538461539</v>
      </c>
      <c r="G24" s="28">
        <f t="shared" si="1"/>
        <v>0.26550452315397133</v>
      </c>
      <c r="H24" s="28">
        <f t="shared" si="4"/>
        <v>0.42618702305960632</v>
      </c>
      <c r="I24" s="66">
        <f t="shared" si="2"/>
        <v>2.610679367439535</v>
      </c>
      <c r="J24" s="66">
        <f t="shared" si="2"/>
        <v>1.6263920369602667</v>
      </c>
    </row>
    <row r="25" spans="1:10" x14ac:dyDescent="0.2">
      <c r="A25" s="54" t="s">
        <v>121</v>
      </c>
      <c r="B25" s="22" t="s">
        <v>11</v>
      </c>
      <c r="C25" s="22">
        <v>977</v>
      </c>
      <c r="D25" s="22">
        <f>8</f>
        <v>8</v>
      </c>
      <c r="E25" s="66">
        <f t="shared" si="0"/>
        <v>18.78846153846154</v>
      </c>
      <c r="F25" s="53">
        <f t="shared" si="3"/>
        <v>0.15384615384615385</v>
      </c>
      <c r="G25" s="28">
        <f t="shared" si="1"/>
        <v>0.26905373396377108</v>
      </c>
      <c r="H25" s="28">
        <f t="shared" si="4"/>
        <v>0.44793986730701374</v>
      </c>
      <c r="I25" s="66">
        <f t="shared" si="2"/>
        <v>2.5762407023620035</v>
      </c>
      <c r="J25" s="66">
        <f t="shared" si="2"/>
        <v>1.5474112289381663</v>
      </c>
    </row>
    <row r="26" spans="1:10" x14ac:dyDescent="0.2">
      <c r="A26" s="54" t="s">
        <v>117</v>
      </c>
      <c r="B26" s="22" t="s">
        <v>10</v>
      </c>
      <c r="C26" s="22">
        <v>1261</v>
      </c>
      <c r="D26" s="22">
        <f>11</f>
        <v>11</v>
      </c>
      <c r="E26" s="66">
        <f t="shared" si="0"/>
        <v>24.25</v>
      </c>
      <c r="F26" s="53">
        <f t="shared" si="3"/>
        <v>0.21153846153846154</v>
      </c>
      <c r="G26" s="28">
        <f t="shared" si="1"/>
        <v>0.25789742309300384</v>
      </c>
      <c r="H26" s="28">
        <f t="shared" si="4"/>
        <v>0.19329747205837042</v>
      </c>
      <c r="I26" s="66">
        <f t="shared" si="2"/>
        <v>2.6876855621390998</v>
      </c>
      <c r="J26" s="66">
        <f t="shared" si="2"/>
        <v>3.5859091853546552</v>
      </c>
    </row>
    <row r="27" spans="1:10" x14ac:dyDescent="0.2">
      <c r="A27" s="54" t="s">
        <v>118</v>
      </c>
      <c r="B27" s="22" t="s">
        <v>9</v>
      </c>
      <c r="C27" s="22">
        <v>1766</v>
      </c>
      <c r="D27" s="22">
        <f>12</f>
        <v>12</v>
      </c>
      <c r="E27" s="66">
        <f t="shared" si="0"/>
        <v>33.96153846153846</v>
      </c>
      <c r="F27" s="53">
        <f t="shared" si="3"/>
        <v>0.23076923076923078</v>
      </c>
      <c r="G27" s="28">
        <f t="shared" si="1"/>
        <v>0.292667769944224</v>
      </c>
      <c r="H27" s="28">
        <f t="shared" si="4"/>
        <v>0.17328679513998632</v>
      </c>
      <c r="I27" s="66">
        <f t="shared" si="2"/>
        <v>2.3683755156642081</v>
      </c>
      <c r="J27" s="66">
        <f t="shared" si="2"/>
        <v>4</v>
      </c>
    </row>
    <row r="28" spans="1:10" x14ac:dyDescent="0.2">
      <c r="A28" s="54" t="s">
        <v>122</v>
      </c>
      <c r="B28" s="22" t="s">
        <v>8</v>
      </c>
      <c r="C28" s="22">
        <v>2337</v>
      </c>
      <c r="D28" s="22">
        <f>13</f>
        <v>13</v>
      </c>
      <c r="E28" s="66">
        <f t="shared" si="0"/>
        <v>44.942307692307693</v>
      </c>
      <c r="F28" s="53">
        <f t="shared" si="3"/>
        <v>0.25</v>
      </c>
      <c r="G28" s="28">
        <f t="shared" si="1"/>
        <v>0.27152761584595342</v>
      </c>
      <c r="H28" s="28">
        <f t="shared" si="4"/>
        <v>0.10882951781446137</v>
      </c>
      <c r="I28" s="66">
        <f t="shared" si="2"/>
        <v>2.552768632392775</v>
      </c>
      <c r="J28" s="66">
        <f t="shared" si="2"/>
        <v>6.3691100951275113</v>
      </c>
    </row>
    <row r="29" spans="1:10" x14ac:dyDescent="0.2">
      <c r="A29" s="54" t="s">
        <v>123</v>
      </c>
      <c r="B29" s="22" t="s">
        <v>7</v>
      </c>
      <c r="C29" s="22">
        <v>3150</v>
      </c>
      <c r="D29" s="22">
        <f>16</f>
        <v>16</v>
      </c>
      <c r="E29" s="66">
        <f t="shared" si="0"/>
        <v>60.57692307692308</v>
      </c>
      <c r="F29" s="53">
        <f t="shared" si="3"/>
        <v>0.30769230769230771</v>
      </c>
      <c r="G29" s="28">
        <f t="shared" si="1"/>
        <v>0.22450112701268424</v>
      </c>
      <c r="H29" s="28">
        <f t="shared" si="4"/>
        <v>0.13990394698385566</v>
      </c>
      <c r="I29" s="66">
        <f t="shared" si="2"/>
        <v>3.0874997813297513</v>
      </c>
      <c r="J29" s="66">
        <f t="shared" si="2"/>
        <v>4.954450503386667</v>
      </c>
    </row>
    <row r="30" spans="1:10" x14ac:dyDescent="0.2">
      <c r="A30" s="64" t="s">
        <v>124</v>
      </c>
      <c r="B30" s="59" t="s">
        <v>6</v>
      </c>
      <c r="C30" s="59">
        <v>3736</v>
      </c>
      <c r="D30" s="59">
        <f>17</f>
        <v>17</v>
      </c>
      <c r="E30" s="61">
        <f>C30/52</f>
        <v>71.84615384615384</v>
      </c>
      <c r="F30" s="63">
        <f>D30/52</f>
        <v>0.32692307692307693</v>
      </c>
      <c r="G30" s="67">
        <f>LN(C32/C28)/4</f>
        <v>0.19927365788993792</v>
      </c>
      <c r="H30" s="67">
        <f>LN(D32/D28)/4</f>
        <v>0.19181378817841679</v>
      </c>
      <c r="I30" s="61">
        <f t="shared" si="2"/>
        <v>3.4783683297607841</v>
      </c>
      <c r="J30" s="61">
        <f t="shared" si="2"/>
        <v>3.6136462719520983</v>
      </c>
    </row>
    <row r="31" spans="1:10" x14ac:dyDescent="0.2">
      <c r="A31" s="54" t="s">
        <v>93</v>
      </c>
      <c r="B31" s="22" t="s">
        <v>5</v>
      </c>
      <c r="C31" s="22">
        <v>4335</v>
      </c>
      <c r="D31" s="22">
        <f>21</f>
        <v>21</v>
      </c>
      <c r="E31" s="66">
        <f t="shared" si="0"/>
        <v>83.365384615384613</v>
      </c>
      <c r="F31" s="53">
        <f t="shared" si="3"/>
        <v>0.40384615384615385</v>
      </c>
      <c r="G31" s="28">
        <f t="shared" si="1"/>
        <v>0.14477678279559908</v>
      </c>
      <c r="H31" s="28">
        <f t="shared" si="4"/>
        <v>0.17328679513998632</v>
      </c>
      <c r="I31" s="66">
        <f t="shared" si="2"/>
        <v>4.787695700757177</v>
      </c>
      <c r="J31" s="66">
        <f t="shared" si="2"/>
        <v>4</v>
      </c>
    </row>
    <row r="32" spans="1:10" x14ac:dyDescent="0.2">
      <c r="A32" s="54" t="s">
        <v>120</v>
      </c>
      <c r="B32" s="22" t="s">
        <v>4</v>
      </c>
      <c r="C32" s="22">
        <v>5186</v>
      </c>
      <c r="D32" s="22">
        <f>28</f>
        <v>28</v>
      </c>
      <c r="E32" s="66">
        <f t="shared" si="0"/>
        <v>99.730769230769226</v>
      </c>
      <c r="F32" s="53">
        <f t="shared" si="3"/>
        <v>0.53846153846153844</v>
      </c>
      <c r="G32" s="28">
        <f t="shared" si="1"/>
        <v>0.12999780000669464</v>
      </c>
      <c r="H32" s="28">
        <f t="shared" si="4"/>
        <v>0.18053367935829936</v>
      </c>
      <c r="I32" s="66">
        <f t="shared" si="2"/>
        <v>5.3319916223524517</v>
      </c>
      <c r="J32" s="66">
        <f t="shared" si="2"/>
        <v>3.8394341877023312</v>
      </c>
    </row>
    <row r="33" spans="1:10" x14ac:dyDescent="0.2">
      <c r="A33" s="54" t="s">
        <v>49</v>
      </c>
      <c r="B33" s="22" t="s">
        <v>3</v>
      </c>
      <c r="C33" s="22">
        <v>5621</v>
      </c>
      <c r="D33" s="22">
        <f>32</f>
        <v>32</v>
      </c>
      <c r="E33" s="66">
        <f t="shared" si="0"/>
        <v>108.09615384615384</v>
      </c>
      <c r="F33" s="53">
        <f t="shared" si="3"/>
        <v>0.61538461538461542</v>
      </c>
      <c r="G33" s="28">
        <f t="shared" si="1"/>
        <v>0.10482171747466434</v>
      </c>
      <c r="H33" s="28">
        <f t="shared" si="4"/>
        <v>0.17328679513998632</v>
      </c>
      <c r="I33" s="66">
        <f t="shared" si="2"/>
        <v>6.6126294937638335</v>
      </c>
      <c r="J33" s="66">
        <f t="shared" si="2"/>
        <v>4</v>
      </c>
    </row>
    <row r="34" spans="1:10" x14ac:dyDescent="0.2">
      <c r="A34" s="54" t="s">
        <v>50</v>
      </c>
      <c r="B34" s="22" t="s">
        <v>2</v>
      </c>
      <c r="C34" s="22">
        <v>6284</v>
      </c>
      <c r="D34" s="22">
        <f>35</f>
        <v>35</v>
      </c>
      <c r="E34" s="66">
        <f t="shared" si="0"/>
        <v>120.84615384615384</v>
      </c>
      <c r="F34" s="53">
        <f t="shared" si="3"/>
        <v>0.67307692307692313</v>
      </c>
      <c r="G34" s="28">
        <f t="shared" si="1"/>
        <v>7.6446879605130885E-2</v>
      </c>
      <c r="H34" s="28">
        <f t="shared" si="4"/>
        <v>0.10724890137958965</v>
      </c>
      <c r="I34" s="66">
        <f t="shared" si="2"/>
        <v>9.0670434704495548</v>
      </c>
      <c r="J34" s="66">
        <f t="shared" si="2"/>
        <v>6.4629769782598157</v>
      </c>
    </row>
    <row r="35" spans="1:10" x14ac:dyDescent="0.2">
      <c r="A35" s="54" t="s">
        <v>51</v>
      </c>
      <c r="B35" s="22" t="s">
        <v>1</v>
      </c>
      <c r="C35" s="22">
        <v>6593</v>
      </c>
      <c r="D35" s="22">
        <f>42</f>
        <v>42</v>
      </c>
      <c r="E35" s="66">
        <f t="shared" si="0"/>
        <v>126.78846153846153</v>
      </c>
      <c r="F35" s="53">
        <f t="shared" si="3"/>
        <v>0.80769230769230771</v>
      </c>
      <c r="G35" s="28">
        <f t="shared" si="1"/>
        <v>6.5786000567219033E-2</v>
      </c>
      <c r="H35" s="28">
        <f t="shared" si="4"/>
        <v>0.1013662770270411</v>
      </c>
      <c r="I35" s="66">
        <f t="shared" si="2"/>
        <v>10.536393375239449</v>
      </c>
      <c r="J35" s="66">
        <f t="shared" si="2"/>
        <v>6.838045165405819</v>
      </c>
    </row>
    <row r="36" spans="1:10" x14ac:dyDescent="0.2">
      <c r="A36" s="54" t="s">
        <v>52</v>
      </c>
      <c r="B36" s="22" t="s">
        <v>0</v>
      </c>
      <c r="C36" s="22">
        <v>7041</v>
      </c>
      <c r="D36" s="22">
        <f>43</f>
        <v>43</v>
      </c>
      <c r="E36" s="66">
        <f t="shared" si="0"/>
        <v>135.40384615384616</v>
      </c>
      <c r="F36" s="53">
        <f t="shared" si="3"/>
        <v>0.82692307692307687</v>
      </c>
      <c r="G36" s="28">
        <f t="shared" si="1"/>
        <v>4.3489664040386809E-2</v>
      </c>
      <c r="H36" s="28">
        <f t="shared" si="4"/>
        <v>8.9168735984683098E-2</v>
      </c>
      <c r="I36" s="66">
        <f t="shared" si="2"/>
        <v>15.938204993173827</v>
      </c>
      <c r="J36" s="66">
        <f t="shared" si="2"/>
        <v>7.7734328394989269</v>
      </c>
    </row>
    <row r="37" spans="1:10" x14ac:dyDescent="0.2">
      <c r="A37" s="54" t="s">
        <v>53</v>
      </c>
      <c r="B37" s="22" t="s">
        <v>83</v>
      </c>
      <c r="C37" s="22">
        <v>7313</v>
      </c>
      <c r="D37" s="22">
        <f>48</f>
        <v>48</v>
      </c>
      <c r="E37" s="66">
        <f t="shared" si="0"/>
        <v>140.63461538461539</v>
      </c>
      <c r="F37" s="53">
        <f t="shared" si="3"/>
        <v>0.92307692307692313</v>
      </c>
      <c r="G37" s="28">
        <f t="shared" si="1"/>
        <v>3.265659331396522E-2</v>
      </c>
      <c r="H37" s="28">
        <f t="shared" si="4"/>
        <v>5.8155573817188375E-2</v>
      </c>
      <c r="I37" s="66">
        <f t="shared" si="2"/>
        <v>21.225336454905992</v>
      </c>
      <c r="J37" s="66">
        <f t="shared" si="2"/>
        <v>11.918843458390565</v>
      </c>
    </row>
    <row r="38" spans="1:10" x14ac:dyDescent="0.2">
      <c r="A38" s="54" t="s">
        <v>54</v>
      </c>
      <c r="B38" s="22" t="s">
        <v>84</v>
      </c>
      <c r="C38" s="22">
        <v>7478</v>
      </c>
      <c r="D38" s="22">
        <f>50</f>
        <v>50</v>
      </c>
      <c r="E38" s="66">
        <f t="shared" ref="E38:E72" si="5">C38/52</f>
        <v>143.80769230769232</v>
      </c>
      <c r="F38" s="53">
        <f t="shared" si="3"/>
        <v>0.96153846153846156</v>
      </c>
      <c r="G38" s="28">
        <f t="shared" si="1"/>
        <v>2.4146897772876517E-2</v>
      </c>
      <c r="H38" s="28">
        <f t="shared" si="4"/>
        <v>8.3286111632134577E-2</v>
      </c>
      <c r="I38" s="66">
        <f t="shared" si="2"/>
        <v>28.705434009769018</v>
      </c>
      <c r="J38" s="66">
        <f t="shared" si="2"/>
        <v>8.3224821879246651</v>
      </c>
    </row>
    <row r="39" spans="1:10" x14ac:dyDescent="0.2">
      <c r="A39" s="54" t="s">
        <v>55</v>
      </c>
      <c r="B39" s="22" t="s">
        <v>86</v>
      </c>
      <c r="C39" s="22">
        <v>7513</v>
      </c>
      <c r="D39" s="22">
        <f>53</f>
        <v>53</v>
      </c>
      <c r="E39" s="66">
        <f t="shared" si="5"/>
        <v>144.48076923076923</v>
      </c>
      <c r="F39" s="53">
        <f t="shared" si="3"/>
        <v>1.0192307692307692</v>
      </c>
      <c r="G39" s="28">
        <f t="shared" si="1"/>
        <v>1.8319350816008061E-2</v>
      </c>
      <c r="H39" s="28">
        <f t="shared" si="4"/>
        <v>5.5785887828552441E-2</v>
      </c>
      <c r="I39" s="66">
        <f t="shared" si="2"/>
        <v>37.836885570980499</v>
      </c>
      <c r="J39" s="66">
        <f t="shared" si="2"/>
        <v>12.425134878021559</v>
      </c>
    </row>
    <row r="40" spans="1:10" x14ac:dyDescent="0.2">
      <c r="A40" s="54" t="s">
        <v>56</v>
      </c>
      <c r="B40" s="22" t="s">
        <v>87</v>
      </c>
      <c r="C40" s="22">
        <v>7755</v>
      </c>
      <c r="D40" s="22">
        <f>60</f>
        <v>60</v>
      </c>
      <c r="E40" s="66">
        <f t="shared" si="5"/>
        <v>149.13461538461539</v>
      </c>
      <c r="F40" s="53">
        <f t="shared" si="3"/>
        <v>1.1538461538461537</v>
      </c>
      <c r="G40" s="28">
        <f t="shared" ref="G40:G69" si="6">LN(C42/C38)/4</f>
        <v>1.6211928442805484E-2</v>
      </c>
      <c r="H40" s="28">
        <f t="shared" si="4"/>
        <v>6.9407934149569889E-2</v>
      </c>
      <c r="I40" s="66">
        <f t="shared" si="2"/>
        <v>42.755381200041604</v>
      </c>
      <c r="J40" s="66">
        <f t="shared" si="2"/>
        <v>9.9865698216324255</v>
      </c>
    </row>
    <row r="41" spans="1:10" x14ac:dyDescent="0.2">
      <c r="A41" s="54" t="s">
        <v>57</v>
      </c>
      <c r="B41" s="22" t="s">
        <v>88</v>
      </c>
      <c r="C41" s="22">
        <v>7869</v>
      </c>
      <c r="D41" s="22">
        <f>60</f>
        <v>60</v>
      </c>
      <c r="E41" s="66">
        <f t="shared" si="5"/>
        <v>151.32692307692307</v>
      </c>
      <c r="F41" s="53">
        <f t="shared" si="3"/>
        <v>1.1538461538461537</v>
      </c>
      <c r="G41" s="28">
        <f t="shared" si="6"/>
        <v>1.8374829457888913E-2</v>
      </c>
      <c r="H41" s="28">
        <f t="shared" si="4"/>
        <v>5.8600176459711044E-2</v>
      </c>
      <c r="I41" s="66">
        <f t="shared" si="2"/>
        <v>37.72264565222153</v>
      </c>
      <c r="J41" s="66">
        <f t="shared" si="2"/>
        <v>11.828414561797434</v>
      </c>
    </row>
    <row r="42" spans="1:10" x14ac:dyDescent="0.2">
      <c r="A42" s="54" t="s">
        <v>58</v>
      </c>
      <c r="B42" s="22" t="s">
        <v>98</v>
      </c>
      <c r="C42" s="22">
        <v>7979</v>
      </c>
      <c r="D42" s="22">
        <f>66</f>
        <v>66</v>
      </c>
      <c r="E42" s="66">
        <f t="shared" si="5"/>
        <v>153.44230769230768</v>
      </c>
      <c r="F42" s="53">
        <f t="shared" si="3"/>
        <v>1.2692307692307692</v>
      </c>
      <c r="G42" s="28">
        <f t="shared" si="6"/>
        <v>1.2787860088777941E-2</v>
      </c>
      <c r="H42" s="28">
        <f t="shared" si="4"/>
        <v>4.5580389198488648E-2</v>
      </c>
      <c r="I42" s="66">
        <f t="shared" si="2"/>
        <v>54.203531767462835</v>
      </c>
      <c r="J42" s="66">
        <f t="shared" si="2"/>
        <v>15.207136067695723</v>
      </c>
    </row>
    <row r="43" spans="1:10" x14ac:dyDescent="0.2">
      <c r="A43" s="54" t="s">
        <v>59</v>
      </c>
      <c r="B43" s="22" t="s">
        <v>99</v>
      </c>
      <c r="C43" s="22">
        <v>8086</v>
      </c>
      <c r="D43" s="22">
        <f>67</f>
        <v>67</v>
      </c>
      <c r="E43" s="66">
        <f t="shared" si="5"/>
        <v>155.5</v>
      </c>
      <c r="F43" s="53">
        <f t="shared" si="3"/>
        <v>1.2884615384615385</v>
      </c>
      <c r="G43" s="28">
        <f t="shared" si="6"/>
        <v>1.1395949903174158E-2</v>
      </c>
      <c r="H43" s="28">
        <f t="shared" si="4"/>
        <v>5.5785887828552441E-2</v>
      </c>
      <c r="I43" s="66">
        <f t="shared" si="2"/>
        <v>60.823993300188192</v>
      </c>
      <c r="J43" s="66">
        <f t="shared" si="2"/>
        <v>12.425134878021559</v>
      </c>
    </row>
    <row r="44" spans="1:10" x14ac:dyDescent="0.2">
      <c r="A44" s="54" t="s">
        <v>60</v>
      </c>
      <c r="B44" s="22" t="s">
        <v>100</v>
      </c>
      <c r="C44" s="22">
        <v>8162</v>
      </c>
      <c r="D44" s="22">
        <f>72</f>
        <v>72</v>
      </c>
      <c r="E44" s="66">
        <f t="shared" si="5"/>
        <v>156.96153846153845</v>
      </c>
      <c r="F44" s="53">
        <f t="shared" si="3"/>
        <v>1.3846153846153846</v>
      </c>
      <c r="G44" s="28">
        <f t="shared" si="6"/>
        <v>1.0462291126743338E-2</v>
      </c>
      <c r="H44" s="28">
        <f t="shared" si="4"/>
        <v>3.1958342877471249E-2</v>
      </c>
      <c r="I44" s="66">
        <f t="shared" si="2"/>
        <v>66.251949230140141</v>
      </c>
      <c r="J44" s="66">
        <f t="shared" si="2"/>
        <v>21.689083918320847</v>
      </c>
    </row>
    <row r="45" spans="1:10" x14ac:dyDescent="0.2">
      <c r="A45" s="54" t="s">
        <v>61</v>
      </c>
      <c r="B45" s="22" t="s">
        <v>101</v>
      </c>
      <c r="C45" s="22">
        <v>8236</v>
      </c>
      <c r="D45" s="22">
        <f>75</f>
        <v>75</v>
      </c>
      <c r="E45" s="66">
        <f t="shared" si="5"/>
        <v>158.38461538461539</v>
      </c>
      <c r="F45" s="53">
        <f t="shared" si="3"/>
        <v>1.4423076923076923</v>
      </c>
      <c r="G45" s="28">
        <f t="shared" si="6"/>
        <v>9.910989337524375E-3</v>
      </c>
      <c r="H45" s="28">
        <f t="shared" si="4"/>
        <v>4.7439133820368164E-2</v>
      </c>
      <c r="I45" s="66">
        <f t="shared" si="2"/>
        <v>69.93723400908064</v>
      </c>
      <c r="J45" s="66">
        <f t="shared" si="2"/>
        <v>14.611295037228105</v>
      </c>
    </row>
    <row r="46" spans="1:10" x14ac:dyDescent="0.2">
      <c r="A46" s="54" t="s">
        <v>62</v>
      </c>
      <c r="B46" s="22" t="s">
        <v>103</v>
      </c>
      <c r="C46" s="22">
        <v>8320</v>
      </c>
      <c r="D46" s="22">
        <f>75</f>
        <v>75</v>
      </c>
      <c r="E46" s="66">
        <f t="shared" si="5"/>
        <v>160</v>
      </c>
      <c r="F46" s="53">
        <f t="shared" si="3"/>
        <v>1.4423076923076923</v>
      </c>
      <c r="G46" s="28">
        <f t="shared" si="6"/>
        <v>1.2048723698117329E-2</v>
      </c>
      <c r="H46" s="28">
        <f t="shared" si="4"/>
        <v>5.8548346875198672E-2</v>
      </c>
      <c r="I46" s="66">
        <f t="shared" si="2"/>
        <v>57.528680873332078</v>
      </c>
      <c r="J46" s="66">
        <f t="shared" si="2"/>
        <v>11.838885597187806</v>
      </c>
    </row>
    <row r="47" spans="1:10" x14ac:dyDescent="0.2">
      <c r="A47" s="54" t="s">
        <v>63</v>
      </c>
      <c r="B47" s="22" t="s">
        <v>107</v>
      </c>
      <c r="C47" s="22">
        <v>8413</v>
      </c>
      <c r="D47" s="22">
        <f>81</f>
        <v>81</v>
      </c>
      <c r="E47" s="66">
        <f t="shared" si="5"/>
        <v>161.78846153846155</v>
      </c>
      <c r="F47" s="53">
        <f t="shared" si="3"/>
        <v>1.5576923076923077</v>
      </c>
      <c r="G47" s="28">
        <f t="shared" si="6"/>
        <v>1.231892973131732E-2</v>
      </c>
      <c r="H47" s="28">
        <f t="shared" si="4"/>
        <v>5.6451667183423378E-2</v>
      </c>
      <c r="I47" s="66">
        <f t="shared" si="2"/>
        <v>56.266834512240038</v>
      </c>
      <c r="J47" s="66">
        <f t="shared" si="2"/>
        <v>12.278595392192118</v>
      </c>
    </row>
    <row r="48" spans="1:10" x14ac:dyDescent="0.2">
      <c r="A48" s="54" t="s">
        <v>64</v>
      </c>
      <c r="B48" s="22" t="s">
        <v>108</v>
      </c>
      <c r="C48" s="22">
        <v>8565</v>
      </c>
      <c r="D48" s="22">
        <f>91</f>
        <v>91</v>
      </c>
      <c r="E48" s="66">
        <f t="shared" si="5"/>
        <v>164.71153846153845</v>
      </c>
      <c r="F48" s="53">
        <f t="shared" si="3"/>
        <v>1.75</v>
      </c>
      <c r="G48" s="28">
        <f t="shared" si="6"/>
        <v>1.3993955957576611E-2</v>
      </c>
      <c r="H48" s="28">
        <f t="shared" si="4"/>
        <v>7.687117493699018E-2</v>
      </c>
      <c r="I48" s="66">
        <f t="shared" si="2"/>
        <v>49.53189667462555</v>
      </c>
      <c r="J48" s="66">
        <f t="shared" si="2"/>
        <v>9.0169973482011248</v>
      </c>
    </row>
    <row r="49" spans="1:10" x14ac:dyDescent="0.2">
      <c r="A49" s="54" t="s">
        <v>65</v>
      </c>
      <c r="B49" s="22" t="s">
        <v>109</v>
      </c>
      <c r="C49" s="22">
        <v>8652</v>
      </c>
      <c r="D49" s="22">
        <v>94</v>
      </c>
      <c r="E49" s="66">
        <f t="shared" si="5"/>
        <v>166.38461538461539</v>
      </c>
      <c r="F49" s="53">
        <f t="shared" si="3"/>
        <v>1.8076923076923077</v>
      </c>
      <c r="G49" s="28">
        <f t="shared" si="6"/>
        <v>1.3984003173488435E-2</v>
      </c>
      <c r="H49" s="28">
        <f t="shared" si="4"/>
        <v>6.2485436117233457E-2</v>
      </c>
      <c r="I49" s="66">
        <f t="shared" si="2"/>
        <v>49.567149832606447</v>
      </c>
      <c r="J49" s="66">
        <f t="shared" si="2"/>
        <v>11.09293978935318</v>
      </c>
    </row>
    <row r="50" spans="1:10" x14ac:dyDescent="0.2">
      <c r="A50" s="54" t="s">
        <v>66</v>
      </c>
      <c r="B50" s="22" t="s">
        <v>110</v>
      </c>
      <c r="C50" s="22">
        <v>8799</v>
      </c>
      <c r="D50" s="22">
        <v>102</v>
      </c>
      <c r="E50" s="66">
        <f t="shared" si="5"/>
        <v>169.21153846153845</v>
      </c>
      <c r="F50" s="53">
        <f t="shared" si="3"/>
        <v>1.9615384615384615</v>
      </c>
      <c r="G50" s="28">
        <f t="shared" si="6"/>
        <v>1.1299424031499777E-2</v>
      </c>
      <c r="H50" s="28">
        <f t="shared" si="4"/>
        <v>4.9667673698871047E-2</v>
      </c>
      <c r="I50" s="66">
        <f t="shared" si="2"/>
        <v>61.343585179884926</v>
      </c>
      <c r="J50" s="66">
        <f t="shared" si="2"/>
        <v>13.955700537987964</v>
      </c>
    </row>
    <row r="51" spans="1:10" x14ac:dyDescent="0.2">
      <c r="A51" s="54" t="s">
        <v>67</v>
      </c>
      <c r="B51" s="22" t="s">
        <v>112</v>
      </c>
      <c r="C51" s="22">
        <v>8897</v>
      </c>
      <c r="D51" s="22">
        <v>104</v>
      </c>
      <c r="E51" s="66">
        <f t="shared" si="5"/>
        <v>171.09615384615384</v>
      </c>
      <c r="F51" s="53">
        <f t="shared" si="3"/>
        <v>2</v>
      </c>
      <c r="G51" s="28">
        <f t="shared" si="6"/>
        <v>1.088418820725159E-2</v>
      </c>
      <c r="H51" s="28">
        <f t="shared" si="4"/>
        <v>6.1049240128010537E-2</v>
      </c>
      <c r="I51" s="66">
        <f t="shared" si="2"/>
        <v>63.683865747390875</v>
      </c>
      <c r="J51" s="66">
        <f t="shared" si="2"/>
        <v>11.353903490142153</v>
      </c>
    </row>
    <row r="52" spans="1:10" x14ac:dyDescent="0.2">
      <c r="A52" s="54" t="s">
        <v>68</v>
      </c>
      <c r="B52" s="22" t="s">
        <v>34</v>
      </c>
      <c r="C52" s="22">
        <v>8961</v>
      </c>
      <c r="D52" s="22">
        <v>111</v>
      </c>
      <c r="E52" s="66">
        <f t="shared" si="5"/>
        <v>172.32692307692307</v>
      </c>
      <c r="F52" s="53">
        <f t="shared" ref="F52:F72" si="7">D52/52</f>
        <v>2.1346153846153846</v>
      </c>
      <c r="G52" s="28">
        <f t="shared" si="6"/>
        <v>9.4235063382649645E-3</v>
      </c>
      <c r="H52" s="28">
        <f t="shared" si="4"/>
        <v>5.282727341680174E-2</v>
      </c>
      <c r="I52" s="66">
        <f t="shared" si="2"/>
        <v>73.555124353804601</v>
      </c>
      <c r="J52" s="66">
        <f t="shared" si="2"/>
        <v>13.12100995807763</v>
      </c>
    </row>
    <row r="53" spans="1:10" x14ac:dyDescent="0.2">
      <c r="A53" s="54" t="s">
        <v>69</v>
      </c>
      <c r="B53" s="22" t="s">
        <v>35</v>
      </c>
      <c r="C53" s="22">
        <v>9037</v>
      </c>
      <c r="D53" s="22">
        <v>120</v>
      </c>
      <c r="E53" s="66">
        <f t="shared" si="5"/>
        <v>173.78846153846155</v>
      </c>
      <c r="F53" s="53">
        <f t="shared" si="7"/>
        <v>2.3076923076923075</v>
      </c>
      <c r="G53" s="28">
        <f t="shared" si="6"/>
        <v>9.4839909108182865E-3</v>
      </c>
      <c r="H53" s="28">
        <f t="shared" si="4"/>
        <v>5.7701606014944715E-2</v>
      </c>
      <c r="I53" s="66">
        <f t="shared" si="2"/>
        <v>73.086023286808484</v>
      </c>
      <c r="J53" s="66">
        <f t="shared" si="2"/>
        <v>12.01261504541867</v>
      </c>
    </row>
    <row r="54" spans="1:10" x14ac:dyDescent="0.2">
      <c r="A54" s="54" t="s">
        <v>70</v>
      </c>
      <c r="B54" s="22" t="s">
        <v>36</v>
      </c>
      <c r="C54" s="22">
        <v>9137</v>
      </c>
      <c r="D54" s="22">
        <v>126</v>
      </c>
      <c r="E54" s="66">
        <f t="shared" si="5"/>
        <v>175.71153846153845</v>
      </c>
      <c r="F54" s="53">
        <f t="shared" si="7"/>
        <v>2.4230769230769229</v>
      </c>
      <c r="G54" s="28">
        <f t="shared" si="6"/>
        <v>1.0141881564275279E-2</v>
      </c>
      <c r="H54" s="28">
        <f t="shared" ref="H54:H69" si="8">LN(D56/D52)/4</f>
        <v>5.6235932954589424E-2</v>
      </c>
      <c r="I54" s="66">
        <f t="shared" si="2"/>
        <v>68.345028106180251</v>
      </c>
      <c r="J54" s="66">
        <f t="shared" si="2"/>
        <v>12.325698964035368</v>
      </c>
    </row>
    <row r="55" spans="1:10" x14ac:dyDescent="0.2">
      <c r="A55" s="54" t="s">
        <v>71</v>
      </c>
      <c r="B55" s="22" t="s">
        <v>37</v>
      </c>
      <c r="C55" s="22">
        <v>9241</v>
      </c>
      <c r="D55" s="22">
        <v>131</v>
      </c>
      <c r="E55" s="66">
        <f t="shared" si="5"/>
        <v>177.71153846153845</v>
      </c>
      <c r="F55" s="53">
        <f t="shared" si="7"/>
        <v>2.5192307692307692</v>
      </c>
      <c r="G55" s="28">
        <f t="shared" si="6"/>
        <v>1.1911515656394466E-2</v>
      </c>
      <c r="H55" s="28">
        <f t="shared" si="8"/>
        <v>4.5580389198488648E-2</v>
      </c>
      <c r="I55" s="66">
        <f t="shared" si="2"/>
        <v>58.191350333141081</v>
      </c>
      <c r="J55" s="66">
        <f t="shared" si="2"/>
        <v>15.207136067695723</v>
      </c>
    </row>
    <row r="56" spans="1:10" x14ac:dyDescent="0.2">
      <c r="A56" s="54" t="s">
        <v>72</v>
      </c>
      <c r="B56" s="22" t="s">
        <v>38</v>
      </c>
      <c r="C56" s="22">
        <v>9332</v>
      </c>
      <c r="D56" s="22">
        <v>139</v>
      </c>
      <c r="E56" s="66">
        <f t="shared" si="5"/>
        <v>179.46153846153845</v>
      </c>
      <c r="F56" s="53">
        <f t="shared" si="7"/>
        <v>2.6730769230769229</v>
      </c>
      <c r="G56" s="28">
        <f t="shared" si="6"/>
        <v>1.1914647836285378E-2</v>
      </c>
      <c r="H56" s="28">
        <f t="shared" si="8"/>
        <v>4.6899653473699586E-2</v>
      </c>
      <c r="I56" s="66">
        <f t="shared" si="2"/>
        <v>58.176052711269001</v>
      </c>
      <c r="J56" s="66">
        <f t="shared" si="2"/>
        <v>14.779366780367551</v>
      </c>
    </row>
    <row r="57" spans="1:10" x14ac:dyDescent="0.2">
      <c r="A57" s="54" t="s">
        <v>73</v>
      </c>
      <c r="B57" s="22" t="s">
        <v>39</v>
      </c>
      <c r="C57" s="22">
        <v>9478</v>
      </c>
      <c r="D57" s="22">
        <v>144</v>
      </c>
      <c r="E57" s="66">
        <f t="shared" si="5"/>
        <v>182.26923076923077</v>
      </c>
      <c r="F57" s="53">
        <f t="shared" si="7"/>
        <v>2.7692307692307692</v>
      </c>
      <c r="G57" s="28">
        <f t="shared" si="6"/>
        <v>1.1111764407367282E-2</v>
      </c>
      <c r="H57" s="28">
        <f t="shared" si="8"/>
        <v>4.6849427456453818E-2</v>
      </c>
      <c r="I57" s="66">
        <f t="shared" si="2"/>
        <v>62.379578539334162</v>
      </c>
      <c r="J57" s="66">
        <f t="shared" si="2"/>
        <v>14.795211343921338</v>
      </c>
    </row>
    <row r="58" spans="1:10" x14ac:dyDescent="0.2">
      <c r="A58" s="54" t="s">
        <v>74</v>
      </c>
      <c r="B58" s="22" t="s">
        <v>40</v>
      </c>
      <c r="C58" s="22">
        <v>9583</v>
      </c>
      <c r="D58" s="22">
        <v>152</v>
      </c>
      <c r="E58" s="66">
        <f t="shared" si="5"/>
        <v>184.28846153846155</v>
      </c>
      <c r="F58" s="53">
        <f t="shared" si="7"/>
        <v>2.9230769230769229</v>
      </c>
      <c r="G58" s="28">
        <f t="shared" si="6"/>
        <v>1.1875859676937049E-2</v>
      </c>
      <c r="H58" s="28">
        <f t="shared" si="8"/>
        <v>3.8280600525423099E-2</v>
      </c>
      <c r="I58" s="66">
        <f t="shared" si="2"/>
        <v>58.366063545364966</v>
      </c>
      <c r="J58" s="66">
        <f t="shared" si="2"/>
        <v>18.107009060623515</v>
      </c>
    </row>
    <row r="59" spans="1:10" x14ac:dyDescent="0.2">
      <c r="A59" s="54" t="s">
        <v>75</v>
      </c>
      <c r="B59" s="22" t="s">
        <v>41</v>
      </c>
      <c r="C59" s="22">
        <v>9661</v>
      </c>
      <c r="D59" s="22">
        <v>158</v>
      </c>
      <c r="E59" s="66">
        <f t="shared" si="5"/>
        <v>185.78846153846155</v>
      </c>
      <c r="F59" s="53">
        <f t="shared" si="7"/>
        <v>3.0384615384615383</v>
      </c>
      <c r="G59" s="28">
        <f t="shared" si="6"/>
        <v>1.0561859842399827E-2</v>
      </c>
      <c r="H59" s="28">
        <f t="shared" si="8"/>
        <v>3.4033043581144978E-2</v>
      </c>
      <c r="I59" s="66">
        <f t="shared" si="2"/>
        <v>65.627379164544081</v>
      </c>
      <c r="J59" s="66">
        <f t="shared" si="2"/>
        <v>20.366887813229944</v>
      </c>
    </row>
    <row r="60" spans="1:10" x14ac:dyDescent="0.2">
      <c r="A60" s="54" t="s">
        <v>76</v>
      </c>
      <c r="B60" s="22" t="s">
        <v>42</v>
      </c>
      <c r="C60" s="22">
        <v>9786</v>
      </c>
      <c r="D60" s="22">
        <v>162</v>
      </c>
      <c r="E60" s="66">
        <f t="shared" si="5"/>
        <v>188.19230769230768</v>
      </c>
      <c r="F60" s="53">
        <f t="shared" si="7"/>
        <v>3.1153846153846154</v>
      </c>
      <c r="G60" s="28">
        <f t="shared" si="6"/>
        <v>1.0047878254027538E-2</v>
      </c>
      <c r="H60" s="28">
        <f t="shared" si="8"/>
        <v>2.6504548519199287E-2</v>
      </c>
      <c r="I60" s="66">
        <f t="shared" si="2"/>
        <v>68.984432637020447</v>
      </c>
      <c r="J60" s="66">
        <f t="shared" si="2"/>
        <v>26.152008590444215</v>
      </c>
    </row>
    <row r="61" spans="1:10" x14ac:dyDescent="0.2">
      <c r="A61" s="54" t="s">
        <v>79</v>
      </c>
      <c r="B61" s="22" t="s">
        <v>43</v>
      </c>
      <c r="C61" s="22">
        <v>9887</v>
      </c>
      <c r="D61" s="22">
        <v>165</v>
      </c>
      <c r="E61" s="66">
        <f t="shared" si="5"/>
        <v>190.13461538461539</v>
      </c>
      <c r="F61" s="53">
        <f t="shared" si="7"/>
        <v>3.1730769230769229</v>
      </c>
      <c r="G61" s="28">
        <f t="shared" si="6"/>
        <v>1.0167197383438546E-2</v>
      </c>
      <c r="H61" s="28">
        <f t="shared" si="8"/>
        <v>2.4115066546890579E-2</v>
      </c>
      <c r="I61" s="66">
        <f t="shared" si="2"/>
        <v>68.174852362856655</v>
      </c>
      <c r="J61" s="66">
        <f t="shared" si="2"/>
        <v>28.743324394819901</v>
      </c>
    </row>
    <row r="62" spans="1:10" x14ac:dyDescent="0.2">
      <c r="A62" s="54" t="s">
        <v>80</v>
      </c>
      <c r="B62" s="22" t="s">
        <v>44</v>
      </c>
      <c r="C62" s="22">
        <v>9976</v>
      </c>
      <c r="D62" s="22">
        <v>169</v>
      </c>
      <c r="E62" s="66">
        <f t="shared" si="5"/>
        <v>191.84615384615384</v>
      </c>
      <c r="F62" s="53">
        <f t="shared" si="7"/>
        <v>3.25</v>
      </c>
      <c r="G62" s="28">
        <f t="shared" si="6"/>
        <v>9.2779677438750256E-3</v>
      </c>
      <c r="H62" s="28">
        <f t="shared" si="8"/>
        <v>2.2138349335361258E-2</v>
      </c>
      <c r="I62" s="66">
        <f t="shared" si="2"/>
        <v>74.708944856758706</v>
      </c>
      <c r="J62" s="66">
        <f t="shared" si="2"/>
        <v>31.30979505562285</v>
      </c>
    </row>
    <row r="63" spans="1:10" x14ac:dyDescent="0.2">
      <c r="A63" s="54" t="s">
        <v>81</v>
      </c>
      <c r="B63" s="22" t="s">
        <v>45</v>
      </c>
      <c r="C63" s="22">
        <v>10062</v>
      </c>
      <c r="D63" s="22">
        <v>174</v>
      </c>
      <c r="E63" s="66">
        <f t="shared" si="5"/>
        <v>193.5</v>
      </c>
      <c r="F63" s="53">
        <f t="shared" si="7"/>
        <v>3.3461538461538463</v>
      </c>
      <c r="G63" s="28">
        <f t="shared" si="6"/>
        <v>8.6969612556594411E-3</v>
      </c>
      <c r="H63" s="28">
        <f t="shared" si="8"/>
        <v>2.588516973521009E-2</v>
      </c>
      <c r="I63" s="66">
        <f t="shared" si="2"/>
        <v>79.699927386578651</v>
      </c>
      <c r="J63" s="66">
        <f t="shared" si="2"/>
        <v>26.777772278506543</v>
      </c>
    </row>
    <row r="64" spans="1:10" x14ac:dyDescent="0.2">
      <c r="A64" s="54" t="s">
        <v>82</v>
      </c>
      <c r="B64" s="22" t="s">
        <v>46</v>
      </c>
      <c r="C64" s="22">
        <v>10156</v>
      </c>
      <c r="D64" s="22">
        <v>177</v>
      </c>
      <c r="E64" s="66">
        <f t="shared" si="5"/>
        <v>195.30769230769232</v>
      </c>
      <c r="F64" s="53">
        <f t="shared" si="7"/>
        <v>3.4038461538461537</v>
      </c>
      <c r="G64" s="28">
        <f t="shared" si="6"/>
        <v>7.6017702564769082E-3</v>
      </c>
      <c r="H64" s="28">
        <f t="shared" si="8"/>
        <v>2.3961989697531959E-2</v>
      </c>
      <c r="I64" s="66">
        <f t="shared" si="2"/>
        <v>91.182337425860197</v>
      </c>
      <c r="J64" s="66">
        <f t="shared" si="2"/>
        <v>28.926945938522717</v>
      </c>
    </row>
    <row r="65" spans="1:10" ht="15" x14ac:dyDescent="0.2">
      <c r="A65" s="54" t="s">
        <v>85</v>
      </c>
      <c r="B65" s="22" t="s">
        <v>47</v>
      </c>
      <c r="C65" s="56">
        <v>10237</v>
      </c>
      <c r="D65" s="22">
        <v>183</v>
      </c>
      <c r="E65" s="66">
        <f t="shared" si="5"/>
        <v>196.86538461538461</v>
      </c>
      <c r="F65" s="53">
        <f t="shared" si="7"/>
        <v>3.5192307692307692</v>
      </c>
      <c r="G65" s="28">
        <f t="shared" si="6"/>
        <v>6.5957829495454064E-3</v>
      </c>
      <c r="H65" s="28">
        <f t="shared" si="8"/>
        <v>2.4610018203313128E-2</v>
      </c>
      <c r="I65" s="66">
        <f t="shared" si="2"/>
        <v>105.08944667557903</v>
      </c>
      <c r="J65" s="66">
        <f t="shared" si="2"/>
        <v>28.165244529019901</v>
      </c>
    </row>
    <row r="66" spans="1:10" ht="15" x14ac:dyDescent="0.2">
      <c r="A66" s="80" t="s">
        <v>89</v>
      </c>
      <c r="B66" s="22" t="s">
        <v>48</v>
      </c>
      <c r="C66" s="56">
        <v>10284</v>
      </c>
      <c r="D66" s="56">
        <v>186</v>
      </c>
      <c r="E66" s="66">
        <f t="shared" si="5"/>
        <v>197.76923076923077</v>
      </c>
      <c r="F66" s="53">
        <f t="shared" si="7"/>
        <v>3.5769230769230771</v>
      </c>
      <c r="G66" s="28">
        <f t="shared" si="6"/>
        <v>5.550374029825539E-3</v>
      </c>
      <c r="H66" s="28">
        <f t="shared" si="8"/>
        <v>3.054190849355189E-2</v>
      </c>
      <c r="I66" s="66">
        <f t="shared" si="2"/>
        <v>124.88296767663647</v>
      </c>
      <c r="J66" s="66">
        <f t="shared" si="2"/>
        <v>22.694953090645427</v>
      </c>
    </row>
    <row r="67" spans="1:10" ht="15" x14ac:dyDescent="0.2">
      <c r="A67" s="31" t="s">
        <v>90</v>
      </c>
      <c r="B67" s="22" t="s">
        <v>132</v>
      </c>
      <c r="C67" s="56">
        <v>10331</v>
      </c>
      <c r="D67" s="56">
        <v>192</v>
      </c>
      <c r="E67" s="66">
        <f t="shared" si="5"/>
        <v>198.67307692307693</v>
      </c>
      <c r="F67" s="53">
        <f t="shared" si="7"/>
        <v>3.6923076923076925</v>
      </c>
      <c r="G67" s="28">
        <f t="shared" si="6"/>
        <v>4.5015737048878963E-3</v>
      </c>
      <c r="H67" s="28">
        <f t="shared" si="8"/>
        <v>2.7158460250698842E-2</v>
      </c>
      <c r="I67" s="66">
        <f t="shared" si="2"/>
        <v>153.97885850615143</v>
      </c>
      <c r="J67" s="66">
        <f t="shared" si="2"/>
        <v>25.522329843500948</v>
      </c>
    </row>
    <row r="68" spans="1:10" ht="15" x14ac:dyDescent="0.2">
      <c r="A68" s="80" t="s">
        <v>94</v>
      </c>
      <c r="B68" s="22" t="s">
        <v>133</v>
      </c>
      <c r="C68" s="56">
        <v>10384</v>
      </c>
      <c r="D68" s="56">
        <v>200</v>
      </c>
      <c r="E68" s="66">
        <f t="shared" si="5"/>
        <v>199.69230769230768</v>
      </c>
      <c r="F68" s="53">
        <f t="shared" si="7"/>
        <v>3.8461538461538463</v>
      </c>
      <c r="G68" s="28">
        <f t="shared" si="6"/>
        <v>4.0031722517942453E-3</v>
      </c>
      <c r="H68" s="28">
        <f t="shared" si="8"/>
        <v>2.7947851497029157E-2</v>
      </c>
      <c r="I68" s="66">
        <f t="shared" si="2"/>
        <v>173.14947670544845</v>
      </c>
      <c r="J68" s="66">
        <f t="shared" si="2"/>
        <v>24.801447819115058</v>
      </c>
    </row>
    <row r="69" spans="1:10" ht="15" x14ac:dyDescent="0.2">
      <c r="A69" s="31" t="s">
        <v>95</v>
      </c>
      <c r="B69" s="22" t="s">
        <v>134</v>
      </c>
      <c r="C69" s="56">
        <v>10423</v>
      </c>
      <c r="D69" s="56">
        <v>204</v>
      </c>
      <c r="E69" s="66">
        <f t="shared" si="5"/>
        <v>200.44230769230768</v>
      </c>
      <c r="F69" s="53">
        <f t="shared" si="7"/>
        <v>3.9230769230769229</v>
      </c>
      <c r="G69" s="28">
        <f t="shared" si="6"/>
        <v>3.5798987563969214E-3</v>
      </c>
      <c r="H69" s="28">
        <f t="shared" si="8"/>
        <v>2.3590690362071221E-2</v>
      </c>
      <c r="I69" s="66">
        <f t="shared" si="2"/>
        <v>193.62200657808003</v>
      </c>
      <c r="J69" s="66">
        <f t="shared" si="2"/>
        <v>29.382233835529355</v>
      </c>
    </row>
    <row r="70" spans="1:10" ht="15" x14ac:dyDescent="0.2">
      <c r="A70" s="93" t="s">
        <v>96</v>
      </c>
      <c r="B70" s="59" t="s">
        <v>135</v>
      </c>
      <c r="C70" s="60">
        <v>10450</v>
      </c>
      <c r="D70" s="60">
        <v>208</v>
      </c>
      <c r="E70" s="61">
        <f>C70/52</f>
        <v>200.96153846153845</v>
      </c>
      <c r="F70" s="63">
        <f>D70/52</f>
        <v>4</v>
      </c>
      <c r="G70" s="67">
        <f>LN(C72/C68)/4</f>
        <v>3.0628254451301462E-3</v>
      </c>
      <c r="H70" s="67">
        <f>LN(D72/D68)/4</f>
        <v>1.6914662118453716E-2</v>
      </c>
      <c r="I70" s="61">
        <f>LN(2)/G70</f>
        <v>226.30972380813949</v>
      </c>
      <c r="J70" s="61">
        <f>LN(2)/H70</f>
        <v>40.979073404234846</v>
      </c>
    </row>
    <row r="71" spans="1:10" ht="15" x14ac:dyDescent="0.2">
      <c r="A71" s="31" t="s">
        <v>97</v>
      </c>
      <c r="B71" s="22" t="s">
        <v>146</v>
      </c>
      <c r="C71" s="56">
        <v>10480</v>
      </c>
      <c r="D71" s="56">
        <v>211</v>
      </c>
      <c r="E71" s="66">
        <f t="shared" si="5"/>
        <v>201.53846153846155</v>
      </c>
      <c r="F71" s="53">
        <f t="shared" si="7"/>
        <v>4.0576923076923075</v>
      </c>
      <c r="G71" s="28"/>
      <c r="H71" s="28"/>
      <c r="I71" s="66"/>
      <c r="J71" s="66"/>
    </row>
    <row r="72" spans="1:10" ht="15" x14ac:dyDescent="0.2">
      <c r="A72" s="80" t="s">
        <v>102</v>
      </c>
      <c r="B72" s="22" t="s">
        <v>147</v>
      </c>
      <c r="C72" s="56">
        <v>10512</v>
      </c>
      <c r="D72" s="55">
        <v>214</v>
      </c>
      <c r="E72" s="66">
        <f t="shared" si="5"/>
        <v>202.15384615384616</v>
      </c>
      <c r="F72" s="53">
        <f t="shared" si="7"/>
        <v>4.115384615384615</v>
      </c>
      <c r="G72" s="28"/>
      <c r="H72" s="28"/>
      <c r="I72" s="66"/>
      <c r="J72" s="66"/>
    </row>
    <row r="73" spans="1:10" ht="15" x14ac:dyDescent="0.2">
      <c r="A73" s="34"/>
      <c r="C73" s="14"/>
      <c r="D73" s="14"/>
      <c r="E73" s="66"/>
      <c r="F73" s="53"/>
      <c r="G73" s="28"/>
      <c r="H73" s="28"/>
      <c r="I73" s="66"/>
      <c r="J73" s="66"/>
    </row>
    <row r="74" spans="1:10" x14ac:dyDescent="0.2">
      <c r="A74" s="25" t="s">
        <v>179</v>
      </c>
      <c r="B74" t="s">
        <v>160</v>
      </c>
      <c r="C74">
        <v>13181</v>
      </c>
      <c r="D74">
        <v>285</v>
      </c>
      <c r="E74" s="66">
        <f t="shared" ref="E74:F78" si="9">C74/52</f>
        <v>253.48076923076923</v>
      </c>
      <c r="F74" s="53">
        <f t="shared" si="9"/>
        <v>5.4807692307692308</v>
      </c>
      <c r="G74" s="28"/>
      <c r="H74" s="28"/>
      <c r="I74" s="66"/>
      <c r="J74" s="66"/>
    </row>
    <row r="75" spans="1:10" x14ac:dyDescent="0.2">
      <c r="A75" s="25" t="s">
        <v>180</v>
      </c>
      <c r="B75" t="s">
        <v>161</v>
      </c>
      <c r="C75">
        <v>13243</v>
      </c>
      <c r="D75">
        <v>285</v>
      </c>
      <c r="E75" s="66">
        <f t="shared" si="9"/>
        <v>254.67307692307693</v>
      </c>
      <c r="F75" s="53">
        <f t="shared" si="9"/>
        <v>5.4807692307692308</v>
      </c>
      <c r="G75" s="28"/>
      <c r="H75" s="28"/>
      <c r="I75" s="66"/>
      <c r="J75" s="66"/>
    </row>
    <row r="76" spans="1:10" x14ac:dyDescent="0.2">
      <c r="A76" s="58" t="s">
        <v>181</v>
      </c>
      <c r="B76" s="59" t="s">
        <v>162</v>
      </c>
      <c r="C76" s="59">
        <v>13293</v>
      </c>
      <c r="D76" s="59">
        <v>287</v>
      </c>
      <c r="E76" s="61">
        <f>C76/52</f>
        <v>255.63461538461539</v>
      </c>
      <c r="F76" s="63">
        <f>D76/52</f>
        <v>5.5192307692307692</v>
      </c>
      <c r="G76" s="67">
        <f>LN(C78/C74)/4</f>
        <v>3.6153375400826918E-3</v>
      </c>
      <c r="H76" s="67">
        <f>LN(D78/D74)/4</f>
        <v>2.6178249668238592E-3</v>
      </c>
      <c r="I76" s="61">
        <f>LN(2)/G76</f>
        <v>191.72405698641663</v>
      </c>
      <c r="J76" s="61">
        <f>LN(2)/H76</f>
        <v>264.77980359432632</v>
      </c>
    </row>
    <row r="77" spans="1:10" x14ac:dyDescent="0.2">
      <c r="A77" s="25" t="s">
        <v>182</v>
      </c>
      <c r="B77" t="s">
        <v>163</v>
      </c>
      <c r="C77">
        <v>13339</v>
      </c>
      <c r="D77">
        <v>288</v>
      </c>
      <c r="E77" s="66">
        <f t="shared" si="9"/>
        <v>256.51923076923077</v>
      </c>
      <c r="F77" s="53">
        <f t="shared" si="9"/>
        <v>5.5384615384615383</v>
      </c>
      <c r="G77" s="28"/>
      <c r="H77" s="28"/>
      <c r="I77" s="66"/>
      <c r="J77" s="66"/>
    </row>
    <row r="78" spans="1:10" x14ac:dyDescent="0.2">
      <c r="A78" s="25" t="s">
        <v>183</v>
      </c>
      <c r="B78" t="s">
        <v>164</v>
      </c>
      <c r="C78">
        <v>13373</v>
      </c>
      <c r="D78">
        <v>288</v>
      </c>
      <c r="E78" s="66">
        <f t="shared" si="9"/>
        <v>257.17307692307691</v>
      </c>
      <c r="F78" s="53">
        <f>D78/52</f>
        <v>5.5384615384615383</v>
      </c>
      <c r="G78" s="28"/>
      <c r="H78" s="28"/>
      <c r="I78" s="66"/>
      <c r="J78" s="66"/>
    </row>
  </sheetData>
  <phoneticPr fontId="9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02A95-0DD2-4C55-B761-85743C775BD9}">
  <dimension ref="A1:J83"/>
  <sheetViews>
    <sheetView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D30" sqref="D3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273</v>
      </c>
      <c r="E1" t="s">
        <v>274</v>
      </c>
    </row>
    <row r="2" spans="1:10" x14ac:dyDescent="0.2">
      <c r="A2" s="1"/>
      <c r="B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59</v>
      </c>
      <c r="B6" t="s">
        <v>30</v>
      </c>
      <c r="C6">
        <v>26</v>
      </c>
      <c r="E6" s="51">
        <f t="shared" ref="E6:F37" si="0">C6/127</f>
        <v>0.20472440944881889</v>
      </c>
      <c r="F6" s="51"/>
    </row>
    <row r="7" spans="1:10" x14ac:dyDescent="0.2">
      <c r="A7" s="23" t="s">
        <v>60</v>
      </c>
      <c r="B7" t="s">
        <v>29</v>
      </c>
      <c r="C7">
        <v>44</v>
      </c>
      <c r="E7" s="51">
        <f t="shared" si="0"/>
        <v>0.34645669291338582</v>
      </c>
      <c r="F7" s="51"/>
    </row>
    <row r="8" spans="1:10" x14ac:dyDescent="0.2">
      <c r="A8" s="23" t="s">
        <v>61</v>
      </c>
      <c r="B8" t="s">
        <v>28</v>
      </c>
      <c r="C8">
        <v>54</v>
      </c>
      <c r="E8" s="51">
        <f t="shared" si="0"/>
        <v>0.42519685039370081</v>
      </c>
      <c r="F8" s="51"/>
      <c r="G8" s="16">
        <f t="shared" ref="G8:G70" si="1">LN(C10/C6)/4</f>
        <v>0.32394508839476471</v>
      </c>
      <c r="H8" s="16"/>
      <c r="I8" s="51">
        <f>LN(2)/G8</f>
        <v>2.1397057877761831</v>
      </c>
      <c r="J8" s="51"/>
    </row>
    <row r="9" spans="1:10" x14ac:dyDescent="0.2">
      <c r="A9" s="25" t="s">
        <v>62</v>
      </c>
      <c r="B9" t="s">
        <v>27</v>
      </c>
      <c r="C9">
        <v>84</v>
      </c>
      <c r="E9" s="51">
        <f t="shared" si="0"/>
        <v>0.66141732283464572</v>
      </c>
      <c r="F9" s="51"/>
      <c r="G9" s="16">
        <f t="shared" si="1"/>
        <v>0.25290022791961997</v>
      </c>
      <c r="H9" s="16"/>
      <c r="I9" s="51">
        <f t="shared" ref="I9:J39" si="2">LN(2)/G9</f>
        <v>2.7407930244343248</v>
      </c>
      <c r="J9" s="51"/>
    </row>
    <row r="10" spans="1:10" x14ac:dyDescent="0.2">
      <c r="A10" s="25" t="s">
        <v>63</v>
      </c>
      <c r="B10" t="s">
        <v>26</v>
      </c>
      <c r="C10">
        <v>95</v>
      </c>
      <c r="E10" s="51">
        <f t="shared" si="0"/>
        <v>0.74803149606299213</v>
      </c>
      <c r="F10" s="51"/>
      <c r="G10" s="16">
        <f t="shared" si="1"/>
        <v>0.28374498320974612</v>
      </c>
      <c r="H10" s="16"/>
      <c r="I10" s="51">
        <f t="shared" si="2"/>
        <v>2.4428526373189352</v>
      </c>
      <c r="J10" s="51"/>
    </row>
    <row r="11" spans="1:10" x14ac:dyDescent="0.2">
      <c r="A11" s="25" t="s">
        <v>64</v>
      </c>
      <c r="B11" t="s">
        <v>25</v>
      </c>
      <c r="C11">
        <v>121</v>
      </c>
      <c r="D11">
        <v>1</v>
      </c>
      <c r="E11" s="51">
        <f t="shared" si="0"/>
        <v>0.952755905511811</v>
      </c>
      <c r="F11" s="51">
        <f t="shared" si="0"/>
        <v>7.874015748031496E-3</v>
      </c>
      <c r="G11" s="16">
        <f t="shared" si="1"/>
        <v>0.2266803202145011</v>
      </c>
      <c r="H11" s="16"/>
      <c r="I11" s="51">
        <f t="shared" si="2"/>
        <v>3.0578180757113804</v>
      </c>
      <c r="J11" s="51"/>
    </row>
    <row r="12" spans="1:10" x14ac:dyDescent="0.2">
      <c r="A12" s="25" t="s">
        <v>65</v>
      </c>
      <c r="B12" t="s">
        <v>24</v>
      </c>
      <c r="C12">
        <v>168</v>
      </c>
      <c r="D12">
        <v>1</v>
      </c>
      <c r="E12" s="51">
        <f t="shared" si="0"/>
        <v>1.3228346456692914</v>
      </c>
      <c r="F12" s="51">
        <f t="shared" si="0"/>
        <v>7.874015748031496E-3</v>
      </c>
      <c r="G12" s="16">
        <f t="shared" si="1"/>
        <v>0.24977067333026914</v>
      </c>
      <c r="H12" s="16"/>
      <c r="I12" s="51">
        <f t="shared" si="2"/>
        <v>2.7751343715336989</v>
      </c>
      <c r="J12" s="51"/>
    </row>
    <row r="13" spans="1:10" x14ac:dyDescent="0.2">
      <c r="A13" s="25" t="s">
        <v>66</v>
      </c>
      <c r="B13" t="s">
        <v>23</v>
      </c>
      <c r="C13">
        <v>208</v>
      </c>
      <c r="D13">
        <v>2</v>
      </c>
      <c r="E13" s="51">
        <f t="shared" si="0"/>
        <v>1.6377952755905512</v>
      </c>
      <c r="F13" s="51">
        <f t="shared" si="0"/>
        <v>1.5748031496062992E-2</v>
      </c>
      <c r="G13" s="16">
        <f t="shared" si="1"/>
        <v>0.2470086591832491</v>
      </c>
      <c r="H13" s="16">
        <f t="shared" ref="H13:H70" si="3">LN(D15/D11)/5</f>
        <v>0.21972245773362195</v>
      </c>
      <c r="I13" s="51">
        <f t="shared" si="2"/>
        <v>2.8061655119779343</v>
      </c>
      <c r="J13" s="51">
        <f>LN(2)/H13</f>
        <v>3.154648767857287</v>
      </c>
    </row>
    <row r="14" spans="1:10" x14ac:dyDescent="0.2">
      <c r="A14" s="25" t="s">
        <v>67</v>
      </c>
      <c r="B14" t="s">
        <v>22</v>
      </c>
      <c r="C14">
        <v>258</v>
      </c>
      <c r="D14">
        <v>2</v>
      </c>
      <c r="E14" s="51">
        <f t="shared" si="0"/>
        <v>2.0314960629921259</v>
      </c>
      <c r="F14" s="51">
        <f t="shared" si="0"/>
        <v>1.5748031496062992E-2</v>
      </c>
      <c r="G14" s="16">
        <f t="shared" si="1"/>
        <v>0.20273255405408219</v>
      </c>
      <c r="H14" s="16">
        <f t="shared" si="3"/>
        <v>0.2772588722239781</v>
      </c>
      <c r="I14" s="51">
        <f t="shared" si="2"/>
        <v>3.4190225827029095</v>
      </c>
      <c r="J14" s="51">
        <f>LN(2)/H14</f>
        <v>2.5</v>
      </c>
    </row>
    <row r="15" spans="1:10" x14ac:dyDescent="0.2">
      <c r="A15" s="25" t="s">
        <v>68</v>
      </c>
      <c r="B15" t="s">
        <v>21</v>
      </c>
      <c r="C15">
        <v>325</v>
      </c>
      <c r="D15">
        <v>3</v>
      </c>
      <c r="E15" s="51">
        <f t="shared" si="0"/>
        <v>2.5590551181102361</v>
      </c>
      <c r="F15" s="51">
        <f t="shared" si="0"/>
        <v>2.3622047244094488E-2</v>
      </c>
      <c r="G15" s="16">
        <f t="shared" si="1"/>
        <v>0.1738870355243709</v>
      </c>
      <c r="H15" s="16">
        <f t="shared" si="3"/>
        <v>0.18325814637483101</v>
      </c>
      <c r="I15" s="51">
        <f t="shared" si="2"/>
        <v>3.9861924062924068</v>
      </c>
      <c r="J15" s="51">
        <f t="shared" si="2"/>
        <v>3.7823539868301501</v>
      </c>
    </row>
    <row r="16" spans="1:10" x14ac:dyDescent="0.2">
      <c r="A16" s="25" t="s">
        <v>69</v>
      </c>
      <c r="B16" t="s">
        <v>20</v>
      </c>
      <c r="C16">
        <v>378</v>
      </c>
      <c r="D16">
        <v>4</v>
      </c>
      <c r="E16" s="51">
        <f t="shared" si="0"/>
        <v>2.9763779527559056</v>
      </c>
      <c r="F16" s="51">
        <f t="shared" si="0"/>
        <v>3.1496062992125984E-2</v>
      </c>
      <c r="G16" s="16">
        <f t="shared" si="1"/>
        <v>0.15985072613831366</v>
      </c>
      <c r="H16" s="16">
        <f t="shared" si="3"/>
        <v>0.21972245773362195</v>
      </c>
      <c r="I16" s="51">
        <f t="shared" si="2"/>
        <v>4.3362154011123319</v>
      </c>
      <c r="J16" s="51">
        <f t="shared" si="2"/>
        <v>3.154648767857287</v>
      </c>
    </row>
    <row r="17" spans="1:10" x14ac:dyDescent="0.2">
      <c r="A17" s="25" t="s">
        <v>70</v>
      </c>
      <c r="B17" t="s">
        <v>19</v>
      </c>
      <c r="C17">
        <v>417</v>
      </c>
      <c r="D17">
        <v>5</v>
      </c>
      <c r="E17" s="51">
        <f t="shared" si="0"/>
        <v>3.2834645669291338</v>
      </c>
      <c r="F17" s="51">
        <f t="shared" si="0"/>
        <v>3.937007874015748E-2</v>
      </c>
      <c r="G17" s="16">
        <f t="shared" si="1"/>
        <v>0.154523003599362</v>
      </c>
      <c r="H17" s="16">
        <f t="shared" si="3"/>
        <v>0.19616585060234523</v>
      </c>
      <c r="I17" s="51">
        <f t="shared" si="2"/>
        <v>4.4857216363532242</v>
      </c>
      <c r="J17" s="51">
        <f t="shared" si="2"/>
        <v>3.5334752630571189</v>
      </c>
    </row>
    <row r="18" spans="1:10" x14ac:dyDescent="0.2">
      <c r="A18" s="25" t="s">
        <v>71</v>
      </c>
      <c r="B18" t="s">
        <v>18</v>
      </c>
      <c r="C18">
        <v>489</v>
      </c>
      <c r="D18">
        <v>6</v>
      </c>
      <c r="E18" s="51">
        <f t="shared" si="0"/>
        <v>3.8503937007874014</v>
      </c>
      <c r="F18" s="51">
        <f t="shared" si="0"/>
        <v>4.7244094488188976E-2</v>
      </c>
      <c r="G18" s="16">
        <f t="shared" si="1"/>
        <v>0.16760093133215354</v>
      </c>
      <c r="H18" s="16">
        <f t="shared" si="3"/>
        <v>0.21972245773362195</v>
      </c>
      <c r="I18" s="51">
        <f t="shared" si="2"/>
        <v>4.135700052801365</v>
      </c>
      <c r="J18" s="51">
        <f t="shared" si="2"/>
        <v>3.154648767857287</v>
      </c>
    </row>
    <row r="19" spans="1:10" x14ac:dyDescent="0.2">
      <c r="A19" s="25" t="s">
        <v>72</v>
      </c>
      <c r="B19" t="s">
        <v>17</v>
      </c>
      <c r="C19">
        <v>603</v>
      </c>
      <c r="D19">
        <v>8</v>
      </c>
      <c r="E19" s="51">
        <f t="shared" si="0"/>
        <v>4.7480314960629917</v>
      </c>
      <c r="F19" s="51">
        <f t="shared" si="0"/>
        <v>6.2992125984251968E-2</v>
      </c>
      <c r="G19" s="16">
        <f t="shared" si="1"/>
        <v>0.18499853846418349</v>
      </c>
      <c r="H19" s="16">
        <f t="shared" si="3"/>
        <v>0.23263016196113617</v>
      </c>
      <c r="I19" s="51">
        <f t="shared" si="2"/>
        <v>3.7467711167574524</v>
      </c>
      <c r="J19" s="51">
        <f t="shared" si="2"/>
        <v>2.9796101017878511</v>
      </c>
    </row>
    <row r="20" spans="1:10" x14ac:dyDescent="0.2">
      <c r="A20" s="25" t="s">
        <v>73</v>
      </c>
      <c r="B20" t="s">
        <v>16</v>
      </c>
      <c r="C20">
        <v>739</v>
      </c>
      <c r="D20">
        <v>12</v>
      </c>
      <c r="E20" s="51">
        <f t="shared" si="0"/>
        <v>5.8188976377952759</v>
      </c>
      <c r="F20" s="51">
        <f t="shared" si="0"/>
        <v>9.4488188976377951E-2</v>
      </c>
      <c r="G20" s="16">
        <f t="shared" si="1"/>
        <v>0.1847773290311453</v>
      </c>
      <c r="H20" s="16">
        <f t="shared" si="3"/>
        <v>0.24079456086518722</v>
      </c>
      <c r="I20" s="51">
        <f t="shared" si="2"/>
        <v>3.7512566297736196</v>
      </c>
      <c r="J20" s="51">
        <f t="shared" si="2"/>
        <v>2.8785832124672246</v>
      </c>
    </row>
    <row r="21" spans="1:10" x14ac:dyDescent="0.2">
      <c r="A21" s="25" t="s">
        <v>74</v>
      </c>
      <c r="B21" t="s">
        <v>15</v>
      </c>
      <c r="C21">
        <v>874</v>
      </c>
      <c r="D21">
        <v>16</v>
      </c>
      <c r="E21" s="51">
        <f t="shared" si="0"/>
        <v>6.8818897637795278</v>
      </c>
      <c r="F21" s="51">
        <f t="shared" si="0"/>
        <v>0.12598425196850394</v>
      </c>
      <c r="G21" s="16">
        <f t="shared" si="1"/>
        <v>0.15657105883270467</v>
      </c>
      <c r="H21" s="16">
        <f t="shared" si="3"/>
        <v>0.25055259369907362</v>
      </c>
      <c r="I21" s="51">
        <f t="shared" si="2"/>
        <v>4.4270453666700265</v>
      </c>
      <c r="J21" s="51">
        <f t="shared" si="2"/>
        <v>2.7664737783255609</v>
      </c>
    </row>
    <row r="22" spans="1:10" x14ac:dyDescent="0.2">
      <c r="A22" s="25" t="s">
        <v>75</v>
      </c>
      <c r="B22" t="s">
        <v>14</v>
      </c>
      <c r="C22">
        <v>1024</v>
      </c>
      <c r="D22">
        <v>20</v>
      </c>
      <c r="E22" s="51">
        <f t="shared" si="0"/>
        <v>8.0629921259842519</v>
      </c>
      <c r="F22" s="51">
        <f t="shared" si="0"/>
        <v>0.15748031496062992</v>
      </c>
      <c r="G22" s="16">
        <f t="shared" si="1"/>
        <v>0.13199950848696662</v>
      </c>
      <c r="H22" s="16">
        <f t="shared" si="3"/>
        <v>0.17647783603969475</v>
      </c>
      <c r="I22" s="51">
        <f t="shared" si="2"/>
        <v>5.251134557280456</v>
      </c>
      <c r="J22" s="51">
        <f t="shared" si="2"/>
        <v>3.9276727101528905</v>
      </c>
    </row>
    <row r="23" spans="1:10" x14ac:dyDescent="0.2">
      <c r="A23" s="25" t="s">
        <v>76</v>
      </c>
      <c r="B23" t="s">
        <v>13</v>
      </c>
      <c r="C23">
        <v>1128</v>
      </c>
      <c r="D23">
        <v>28</v>
      </c>
      <c r="E23" s="51">
        <f t="shared" si="0"/>
        <v>8.8818897637795278</v>
      </c>
      <c r="F23" s="51">
        <f t="shared" si="0"/>
        <v>0.22047244094488189</v>
      </c>
      <c r="G23" s="16">
        <f t="shared" si="1"/>
        <v>0.12150893811039128</v>
      </c>
      <c r="H23" s="16">
        <f t="shared" si="3"/>
        <v>0.16766583808088864</v>
      </c>
      <c r="I23" s="51">
        <f t="shared" si="2"/>
        <v>5.7044954168739324</v>
      </c>
      <c r="J23" s="51">
        <f t="shared" si="2"/>
        <v>4.1340990418426422</v>
      </c>
    </row>
    <row r="24" spans="1:10" x14ac:dyDescent="0.2">
      <c r="A24" s="25" t="s">
        <v>79</v>
      </c>
      <c r="B24" t="s">
        <v>12</v>
      </c>
      <c r="C24">
        <v>1253</v>
      </c>
      <c r="D24">
        <v>29</v>
      </c>
      <c r="E24" s="48">
        <f t="shared" si="0"/>
        <v>9.8661417322834648</v>
      </c>
      <c r="F24" s="51">
        <f t="shared" si="0"/>
        <v>0.2283464566929134</v>
      </c>
      <c r="G24" s="16">
        <f t="shared" si="1"/>
        <v>0.1047610915586363</v>
      </c>
      <c r="H24" s="16">
        <f t="shared" si="3"/>
        <v>0.18325814637483101</v>
      </c>
      <c r="I24" s="51">
        <f t="shared" si="2"/>
        <v>6.6164562648908705</v>
      </c>
      <c r="J24" s="51">
        <f t="shared" si="2"/>
        <v>3.7823539868301501</v>
      </c>
    </row>
    <row r="25" spans="1:10" x14ac:dyDescent="0.2">
      <c r="A25" s="31" t="s">
        <v>80</v>
      </c>
      <c r="B25" s="22" t="s">
        <v>11</v>
      </c>
      <c r="C25" s="22">
        <v>1421</v>
      </c>
      <c r="D25" s="22">
        <v>37</v>
      </c>
      <c r="E25" s="48">
        <f t="shared" si="0"/>
        <v>11.188976377952756</v>
      </c>
      <c r="F25" s="51">
        <f t="shared" si="0"/>
        <v>0.29133858267716534</v>
      </c>
      <c r="G25" s="28">
        <f t="shared" si="1"/>
        <v>0.10850337692754622</v>
      </c>
      <c r="H25" s="28">
        <f t="shared" si="3"/>
        <v>0.15242801040937934</v>
      </c>
      <c r="I25" s="53">
        <f t="shared" si="2"/>
        <v>6.3882544505762109</v>
      </c>
      <c r="J25" s="53">
        <f t="shared" si="2"/>
        <v>4.5473740600454224</v>
      </c>
    </row>
    <row r="26" spans="1:10" x14ac:dyDescent="0.2">
      <c r="A26" s="31" t="s">
        <v>81</v>
      </c>
      <c r="B26" t="s">
        <v>10</v>
      </c>
      <c r="C26" s="22">
        <v>1557</v>
      </c>
      <c r="D26" s="22">
        <v>50</v>
      </c>
      <c r="E26" s="48">
        <f t="shared" si="0"/>
        <v>12.259842519685039</v>
      </c>
      <c r="F26" s="51">
        <f t="shared" si="0"/>
        <v>0.39370078740157483</v>
      </c>
      <c r="G26" s="16">
        <f t="shared" si="1"/>
        <v>0.11057217416543105</v>
      </c>
      <c r="H26" s="16">
        <f t="shared" si="3"/>
        <v>0.20294616093748155</v>
      </c>
      <c r="I26" s="51">
        <f t="shared" si="2"/>
        <v>6.2687306801338876</v>
      </c>
      <c r="J26" s="51">
        <f t="shared" si="2"/>
        <v>3.4154239595272378</v>
      </c>
    </row>
    <row r="27" spans="1:10" ht="15" x14ac:dyDescent="0.2">
      <c r="A27" s="25" t="s">
        <v>82</v>
      </c>
      <c r="B27" t="s">
        <v>9</v>
      </c>
      <c r="C27" s="14">
        <v>1741</v>
      </c>
      <c r="D27" s="14">
        <v>60</v>
      </c>
      <c r="E27" s="48">
        <f t="shared" si="0"/>
        <v>13.708661417322835</v>
      </c>
      <c r="F27" s="51">
        <f t="shared" si="0"/>
        <v>0.47244094488188976</v>
      </c>
      <c r="G27" s="16">
        <f t="shared" si="1"/>
        <v>0.11052101319008642</v>
      </c>
      <c r="H27" s="16">
        <f t="shared" si="3"/>
        <v>0.18859179579126328</v>
      </c>
      <c r="I27" s="51">
        <f t="shared" si="2"/>
        <v>6.2716325208473531</v>
      </c>
      <c r="J27" s="51">
        <f t="shared" si="2"/>
        <v>3.6753835322037696</v>
      </c>
    </row>
    <row r="28" spans="1:10" ht="15" x14ac:dyDescent="0.2">
      <c r="A28" s="31" t="s">
        <v>85</v>
      </c>
      <c r="B28" s="22" t="s">
        <v>8</v>
      </c>
      <c r="C28" s="56">
        <v>1950</v>
      </c>
      <c r="D28" s="56">
        <v>80</v>
      </c>
      <c r="E28" s="66">
        <f t="shared" si="0"/>
        <v>15.354330708661417</v>
      </c>
      <c r="F28" s="53">
        <f t="shared" si="0"/>
        <v>0.62992125984251968</v>
      </c>
      <c r="G28" s="28">
        <f t="shared" si="1"/>
        <v>0.12007670582532939</v>
      </c>
      <c r="H28" s="28">
        <f t="shared" si="3"/>
        <v>0.18643281620608904</v>
      </c>
      <c r="I28" s="53">
        <f t="shared" si="2"/>
        <v>5.7725366114576611</v>
      </c>
      <c r="J28" s="53">
        <f t="shared" si="2"/>
        <v>3.7179461999528951</v>
      </c>
    </row>
    <row r="29" spans="1:10" x14ac:dyDescent="0.2">
      <c r="A29" s="31" t="s">
        <v>89</v>
      </c>
      <c r="B29" s="22" t="s">
        <v>7</v>
      </c>
      <c r="C29" s="22">
        <v>2211</v>
      </c>
      <c r="D29" s="22">
        <v>95</v>
      </c>
      <c r="E29" s="66">
        <f t="shared" si="0"/>
        <v>17.409448818897637</v>
      </c>
      <c r="F29" s="53">
        <f t="shared" si="0"/>
        <v>0.74803149606299213</v>
      </c>
      <c r="G29" s="28">
        <f t="shared" si="1"/>
        <v>0.12531128171769532</v>
      </c>
      <c r="H29" s="28">
        <f t="shared" si="3"/>
        <v>0.17509374747077996</v>
      </c>
      <c r="I29" s="53">
        <f t="shared" si="2"/>
        <v>5.5314028478416351</v>
      </c>
      <c r="J29" s="53">
        <f t="shared" si="2"/>
        <v>3.9587203459427882</v>
      </c>
    </row>
    <row r="30" spans="1:10" x14ac:dyDescent="0.2">
      <c r="A30" s="87" t="s">
        <v>90</v>
      </c>
      <c r="B30" s="85" t="s">
        <v>6</v>
      </c>
      <c r="C30" s="85">
        <v>2517</v>
      </c>
      <c r="D30" s="85">
        <v>127</v>
      </c>
      <c r="E30" s="89">
        <f>C30/127</f>
        <v>19.818897637795274</v>
      </c>
      <c r="F30" s="86">
        <f>D30/127</f>
        <v>1</v>
      </c>
      <c r="G30" s="100">
        <f>LN(C32/C28)/4</f>
        <v>0.13023206648595004</v>
      </c>
      <c r="H30" s="100">
        <f>LN(D32/D28)/5</f>
        <v>0.15995138312364071</v>
      </c>
      <c r="I30" s="86">
        <f>LN(2)/G30</f>
        <v>5.3224002295527182</v>
      </c>
      <c r="J30" s="86">
        <f>LN(2)/H30</f>
        <v>4.3334866321484071</v>
      </c>
    </row>
    <row r="31" spans="1:10" x14ac:dyDescent="0.2">
      <c r="A31" s="31" t="s">
        <v>94</v>
      </c>
      <c r="B31" s="22" t="s">
        <v>5</v>
      </c>
      <c r="C31" s="22">
        <v>2874</v>
      </c>
      <c r="D31" s="22">
        <v>144</v>
      </c>
      <c r="E31" s="66">
        <f t="shared" si="0"/>
        <v>22.629921259842519</v>
      </c>
      <c r="F31" s="53">
        <f t="shared" si="0"/>
        <v>1.1338582677165354</v>
      </c>
      <c r="G31" s="28">
        <f t="shared" si="1"/>
        <v>0.11844608802141038</v>
      </c>
      <c r="H31" s="28">
        <f t="shared" si="3"/>
        <v>0.14788558662479029</v>
      </c>
      <c r="I31" s="53">
        <f t="shared" si="2"/>
        <v>5.8520056857821396</v>
      </c>
      <c r="J31" s="53">
        <f t="shared" si="2"/>
        <v>4.6870502824495812</v>
      </c>
    </row>
    <row r="32" spans="1:10" x14ac:dyDescent="0.2">
      <c r="A32" s="31" t="s">
        <v>95</v>
      </c>
      <c r="B32" s="22" t="s">
        <v>4</v>
      </c>
      <c r="C32" s="22">
        <v>3283</v>
      </c>
      <c r="D32" s="22">
        <v>178</v>
      </c>
      <c r="E32" s="66">
        <f t="shared" si="0"/>
        <v>25.8503937007874</v>
      </c>
      <c r="F32" s="53">
        <f t="shared" si="0"/>
        <v>1.4015748031496063</v>
      </c>
      <c r="G32" s="28">
        <f t="shared" si="1"/>
        <v>0.11373560634475356</v>
      </c>
      <c r="H32" s="28">
        <f t="shared" si="3"/>
        <v>0.12645529309458386</v>
      </c>
      <c r="I32" s="53">
        <f t="shared" si="2"/>
        <v>6.0943727548160123</v>
      </c>
      <c r="J32" s="53">
        <f t="shared" si="2"/>
        <v>5.4813615436524028</v>
      </c>
    </row>
    <row r="33" spans="1:10" x14ac:dyDescent="0.2">
      <c r="A33" s="31" t="s">
        <v>96</v>
      </c>
      <c r="B33" s="22" t="s">
        <v>3</v>
      </c>
      <c r="C33" s="138">
        <v>3551</v>
      </c>
      <c r="D33" s="22">
        <v>199</v>
      </c>
      <c r="E33" s="66">
        <f t="shared" si="0"/>
        <v>27.960629921259841</v>
      </c>
      <c r="F33" s="53">
        <f t="shared" si="0"/>
        <v>1.5669291338582678</v>
      </c>
      <c r="G33" s="28">
        <f t="shared" si="1"/>
        <v>0.10384754378888063</v>
      </c>
      <c r="H33" s="28">
        <f t="shared" si="3"/>
        <v>0.13299526071864981</v>
      </c>
      <c r="I33" s="53">
        <f t="shared" si="2"/>
        <v>6.6746612897180855</v>
      </c>
      <c r="J33" s="53">
        <f t="shared" si="2"/>
        <v>5.211818652893891</v>
      </c>
    </row>
    <row r="34" spans="1:10" x14ac:dyDescent="0.2">
      <c r="A34" s="31" t="s">
        <v>97</v>
      </c>
      <c r="B34" s="22" t="s">
        <v>2</v>
      </c>
      <c r="C34" s="22">
        <v>3967</v>
      </c>
      <c r="D34" s="22">
        <v>239</v>
      </c>
      <c r="E34" s="66">
        <f t="shared" si="0"/>
        <v>31.236220472440944</v>
      </c>
      <c r="F34" s="53">
        <f t="shared" si="0"/>
        <v>1.8818897637795275</v>
      </c>
      <c r="G34" s="28">
        <f t="shared" si="1"/>
        <v>9.5484861399553547E-2</v>
      </c>
      <c r="H34" s="28">
        <f t="shared" si="3"/>
        <v>0.1070488302228273</v>
      </c>
      <c r="I34" s="53">
        <f t="shared" si="2"/>
        <v>7.2592363899392556</v>
      </c>
      <c r="J34" s="53">
        <f t="shared" si="2"/>
        <v>6.4750560946544304</v>
      </c>
    </row>
    <row r="35" spans="1:10" x14ac:dyDescent="0.2">
      <c r="A35" s="31" t="s">
        <v>102</v>
      </c>
      <c r="B35" s="22" t="s">
        <v>1</v>
      </c>
      <c r="C35" s="22">
        <v>4354</v>
      </c>
      <c r="D35" s="22">
        <v>280</v>
      </c>
      <c r="E35" s="66">
        <f t="shared" si="0"/>
        <v>34.283464566929133</v>
      </c>
      <c r="F35" s="53">
        <f t="shared" si="0"/>
        <v>2.204724409448819</v>
      </c>
      <c r="G35" s="28">
        <f t="shared" si="1"/>
        <v>9.410420745072165E-2</v>
      </c>
      <c r="H35" s="28">
        <f t="shared" si="3"/>
        <v>0.10771553051180487</v>
      </c>
      <c r="I35" s="53">
        <f t="shared" si="2"/>
        <v>7.3657405905354105</v>
      </c>
      <c r="J35" s="53">
        <f t="shared" si="2"/>
        <v>6.4349790347454237</v>
      </c>
    </row>
    <row r="36" spans="1:10" x14ac:dyDescent="0.2">
      <c r="A36" s="31" t="s">
        <v>104</v>
      </c>
      <c r="B36" s="22" t="s">
        <v>0</v>
      </c>
      <c r="C36" s="22">
        <v>4810</v>
      </c>
      <c r="D36" s="22">
        <v>304</v>
      </c>
      <c r="E36" s="66">
        <f t="shared" si="0"/>
        <v>37.874015748031496</v>
      </c>
      <c r="F36" s="53">
        <f t="shared" si="0"/>
        <v>2.393700787401575</v>
      </c>
      <c r="G36" s="28">
        <f t="shared" si="1"/>
        <v>8.4891107376621353E-2</v>
      </c>
      <c r="H36" s="28">
        <f t="shared" si="3"/>
        <v>0.11132453397345816</v>
      </c>
      <c r="I36" s="53">
        <f t="shared" si="2"/>
        <v>8.1651329801221912</v>
      </c>
      <c r="J36" s="53">
        <f t="shared" si="2"/>
        <v>6.226364987301042</v>
      </c>
    </row>
    <row r="37" spans="1:10" x14ac:dyDescent="0.2">
      <c r="A37" s="31" t="s">
        <v>159</v>
      </c>
      <c r="B37" s="22" t="s">
        <v>83</v>
      </c>
      <c r="C37" s="22">
        <v>5174</v>
      </c>
      <c r="D37" s="22">
        <v>341</v>
      </c>
      <c r="E37" s="66">
        <f t="shared" si="0"/>
        <v>40.740157480314963</v>
      </c>
      <c r="F37" s="53">
        <f t="shared" si="0"/>
        <v>2.6850393700787403</v>
      </c>
      <c r="G37" s="28">
        <f t="shared" si="1"/>
        <v>8.1578794481128397E-2</v>
      </c>
      <c r="H37" s="28">
        <f t="shared" si="3"/>
        <v>9.9721687965479783E-2</v>
      </c>
      <c r="I37" s="53">
        <f t="shared" si="2"/>
        <v>8.4966587820844897</v>
      </c>
      <c r="J37" s="53">
        <f t="shared" si="2"/>
        <v>6.9508167651543262</v>
      </c>
    </row>
    <row r="38" spans="1:10" x14ac:dyDescent="0.2">
      <c r="A38" s="31" t="s">
        <v>105</v>
      </c>
      <c r="B38" s="22" t="s">
        <v>84</v>
      </c>
      <c r="C38" s="22">
        <v>5571</v>
      </c>
      <c r="D38" s="22">
        <v>417</v>
      </c>
      <c r="E38" s="66">
        <f t="shared" ref="E38:F71" si="4">C38/127</f>
        <v>43.866141732283467</v>
      </c>
      <c r="F38" s="53">
        <f t="shared" si="4"/>
        <v>3.2834645669291338</v>
      </c>
      <c r="G38" s="28">
        <f t="shared" si="1"/>
        <v>7.5237808698635528E-2</v>
      </c>
      <c r="H38" s="28">
        <f t="shared" si="3"/>
        <v>9.9115678869059393E-2</v>
      </c>
      <c r="I38" s="53">
        <f t="shared" si="2"/>
        <v>9.2127507771570158</v>
      </c>
      <c r="J38" s="53">
        <f t="shared" si="2"/>
        <v>6.9933151693956939</v>
      </c>
    </row>
    <row r="39" spans="1:10" x14ac:dyDescent="0.2">
      <c r="A39" s="31" t="s">
        <v>106</v>
      </c>
      <c r="B39" s="22" t="s">
        <v>86</v>
      </c>
      <c r="C39" s="22">
        <v>6034</v>
      </c>
      <c r="D39" s="22">
        <v>461</v>
      </c>
      <c r="E39" s="66">
        <f t="shared" si="4"/>
        <v>47.511811023622045</v>
      </c>
      <c r="F39" s="53">
        <f t="shared" si="4"/>
        <v>3.6299212598425199</v>
      </c>
      <c r="G39" s="28">
        <f t="shared" si="1"/>
        <v>7.897129031086024E-2</v>
      </c>
      <c r="H39" s="28">
        <f t="shared" si="3"/>
        <v>9.9567685647835913E-2</v>
      </c>
      <c r="I39" s="53">
        <f t="shared" si="2"/>
        <v>8.7772047009927441</v>
      </c>
      <c r="J39" s="53">
        <f t="shared" si="2"/>
        <v>6.9615676617367548</v>
      </c>
    </row>
    <row r="40" spans="1:10" x14ac:dyDescent="0.2">
      <c r="A40" s="31" t="s">
        <v>111</v>
      </c>
      <c r="B40" s="22" t="s">
        <v>87</v>
      </c>
      <c r="C40" s="22">
        <v>6499</v>
      </c>
      <c r="D40" s="22">
        <v>499</v>
      </c>
      <c r="E40" s="66">
        <f t="shared" si="4"/>
        <v>51.173228346456696</v>
      </c>
      <c r="F40" s="53">
        <f t="shared" si="4"/>
        <v>3.9291338582677167</v>
      </c>
      <c r="G40" s="28">
        <f t="shared" si="1"/>
        <v>8.214217130991068E-2</v>
      </c>
      <c r="H40" s="28">
        <f t="shared" si="3"/>
        <v>9.4240390347568856E-2</v>
      </c>
      <c r="I40" s="53">
        <f t="shared" ref="I40:J55" si="5">LN(2)/G40</f>
        <v>8.4383839568204255</v>
      </c>
      <c r="J40" s="53">
        <f t="shared" si="5"/>
        <v>7.3550966629440175</v>
      </c>
    </row>
    <row r="41" spans="1:10" x14ac:dyDescent="0.2">
      <c r="A41" s="31" t="s">
        <v>113</v>
      </c>
      <c r="B41" s="22" t="s">
        <v>88</v>
      </c>
      <c r="C41" s="22">
        <v>7096</v>
      </c>
      <c r="D41" s="22">
        <v>561</v>
      </c>
      <c r="E41" s="66">
        <f t="shared" si="4"/>
        <v>55.874015748031496</v>
      </c>
      <c r="F41" s="53">
        <f t="shared" si="4"/>
        <v>4.4173228346456694</v>
      </c>
      <c r="G41" s="28">
        <f t="shared" si="1"/>
        <v>8.6456864755760809E-2</v>
      </c>
      <c r="H41" s="28">
        <f t="shared" si="3"/>
        <v>8.4959951963124017E-2</v>
      </c>
      <c r="I41" s="53">
        <f t="shared" si="5"/>
        <v>8.0172601969557231</v>
      </c>
      <c r="J41" s="53">
        <f t="shared" si="5"/>
        <v>8.1585166251129539</v>
      </c>
    </row>
    <row r="42" spans="1:10" x14ac:dyDescent="0.2">
      <c r="A42" s="31" t="s">
        <v>114</v>
      </c>
      <c r="B42" s="22" t="s">
        <v>98</v>
      </c>
      <c r="C42" s="22">
        <v>7738</v>
      </c>
      <c r="D42" s="22">
        <v>668</v>
      </c>
      <c r="E42" s="66">
        <f t="shared" si="4"/>
        <v>60.929133858267718</v>
      </c>
      <c r="F42" s="53">
        <f t="shared" si="4"/>
        <v>5.2598425196850398</v>
      </c>
      <c r="G42" s="28">
        <f t="shared" si="1"/>
        <v>8.2917193105791223E-2</v>
      </c>
      <c r="H42" s="28">
        <f t="shared" si="3"/>
        <v>7.6634883641958557E-2</v>
      </c>
      <c r="I42" s="53">
        <f t="shared" si="5"/>
        <v>8.3595109119960487</v>
      </c>
      <c r="J42" s="53">
        <f t="shared" si="5"/>
        <v>9.0447998042035067</v>
      </c>
    </row>
    <row r="43" spans="1:10" x14ac:dyDescent="0.2">
      <c r="A43" s="31" t="s">
        <v>125</v>
      </c>
      <c r="B43" s="22" t="s">
        <v>99</v>
      </c>
      <c r="C43" s="22">
        <v>8527</v>
      </c>
      <c r="D43" s="22">
        <v>705</v>
      </c>
      <c r="E43" s="66">
        <f t="shared" si="4"/>
        <v>67.141732283464563</v>
      </c>
      <c r="F43" s="53">
        <f t="shared" si="4"/>
        <v>5.5511811023622046</v>
      </c>
      <c r="G43" s="28">
        <f t="shared" si="1"/>
        <v>8.0916783546644305E-2</v>
      </c>
      <c r="H43" s="28">
        <f t="shared" si="3"/>
        <v>9.0494230096819006E-2</v>
      </c>
      <c r="I43" s="53">
        <f t="shared" si="5"/>
        <v>8.5661731742016425</v>
      </c>
      <c r="J43" s="53">
        <f t="shared" si="5"/>
        <v>7.6595732105610823</v>
      </c>
    </row>
    <row r="44" spans="1:10" x14ac:dyDescent="0.2">
      <c r="A44" s="31" t="s">
        <v>126</v>
      </c>
      <c r="B44" s="22" t="s">
        <v>100</v>
      </c>
      <c r="C44" s="22">
        <v>9055</v>
      </c>
      <c r="D44" s="22">
        <v>732</v>
      </c>
      <c r="E44" s="66">
        <f t="shared" si="4"/>
        <v>71.2992125984252</v>
      </c>
      <c r="F44" s="53">
        <f t="shared" si="4"/>
        <v>5.7637795275590555</v>
      </c>
      <c r="G44" s="28">
        <f t="shared" si="1"/>
        <v>8.5310609602047366E-2</v>
      </c>
      <c r="H44" s="28">
        <f t="shared" si="3"/>
        <v>8.0493321022381575E-2</v>
      </c>
      <c r="I44" s="53">
        <f t="shared" si="5"/>
        <v>8.1249821539583795</v>
      </c>
      <c r="J44" s="53">
        <f t="shared" si="5"/>
        <v>8.6112384450780972</v>
      </c>
    </row>
    <row r="45" spans="1:10" x14ac:dyDescent="0.2">
      <c r="A45" s="31" t="s">
        <v>127</v>
      </c>
      <c r="B45" s="22" t="s">
        <v>101</v>
      </c>
      <c r="C45" s="22">
        <v>9808</v>
      </c>
      <c r="D45" s="22">
        <v>882</v>
      </c>
      <c r="E45" s="66">
        <f t="shared" si="4"/>
        <v>77.228346456692918</v>
      </c>
      <c r="F45" s="53">
        <f t="shared" si="4"/>
        <v>6.9448818897637796</v>
      </c>
      <c r="G45" s="28">
        <f t="shared" si="1"/>
        <v>8.5604692229658427E-2</v>
      </c>
      <c r="H45" s="28">
        <f t="shared" si="3"/>
        <v>8.9155266782082257E-2</v>
      </c>
      <c r="I45" s="53">
        <f t="shared" si="5"/>
        <v>8.0970699444883802</v>
      </c>
      <c r="J45" s="53">
        <f t="shared" si="5"/>
        <v>7.7746072170270111</v>
      </c>
    </row>
    <row r="46" spans="1:10" x14ac:dyDescent="0.2">
      <c r="A46" s="31" t="s">
        <v>128</v>
      </c>
      <c r="B46" s="22" t="s">
        <v>103</v>
      </c>
      <c r="C46" s="22">
        <v>10885</v>
      </c>
      <c r="D46" s="22">
        <v>999</v>
      </c>
      <c r="E46" s="66">
        <f t="shared" si="4"/>
        <v>85.70866141732283</v>
      </c>
      <c r="F46" s="53">
        <f t="shared" si="4"/>
        <v>7.8661417322834648</v>
      </c>
      <c r="G46" s="28">
        <f t="shared" si="1"/>
        <v>9.5886070243904276E-2</v>
      </c>
      <c r="H46" s="28">
        <f t="shared" si="3"/>
        <v>0.10829958465981486</v>
      </c>
      <c r="I46" s="53">
        <f t="shared" si="5"/>
        <v>7.2288621151831016</v>
      </c>
      <c r="J46" s="53">
        <f t="shared" si="5"/>
        <v>6.4002755203283916</v>
      </c>
    </row>
    <row r="47" spans="1:10" x14ac:dyDescent="0.2">
      <c r="A47" s="31" t="s">
        <v>129</v>
      </c>
      <c r="B47" s="22" t="s">
        <v>107</v>
      </c>
      <c r="C47" s="22">
        <v>12009</v>
      </c>
      <c r="D47" s="22">
        <v>1101</v>
      </c>
      <c r="E47" s="66">
        <f t="shared" si="4"/>
        <v>94.559055118110237</v>
      </c>
      <c r="F47" s="53">
        <f t="shared" si="4"/>
        <v>8.6692913385826778</v>
      </c>
      <c r="G47" s="28">
        <f t="shared" si="1"/>
        <v>9.4072907823244359E-2</v>
      </c>
      <c r="H47" s="28">
        <f t="shared" si="3"/>
        <v>8.4391447205829653E-2</v>
      </c>
      <c r="I47" s="53">
        <f t="shared" si="5"/>
        <v>7.3681912954398587</v>
      </c>
      <c r="J47" s="53">
        <f t="shared" si="5"/>
        <v>8.2134766437808349</v>
      </c>
    </row>
    <row r="48" spans="1:10" ht="15" x14ac:dyDescent="0.2">
      <c r="A48" s="31" t="s">
        <v>130</v>
      </c>
      <c r="B48" s="22" t="s">
        <v>108</v>
      </c>
      <c r="C48" s="56">
        <v>13288</v>
      </c>
      <c r="D48" s="56">
        <v>1258</v>
      </c>
      <c r="E48" s="66">
        <f t="shared" si="4"/>
        <v>104.62992125984252</v>
      </c>
      <c r="F48" s="53">
        <f t="shared" si="4"/>
        <v>9.9055118110236222</v>
      </c>
      <c r="G48" s="28">
        <f t="shared" si="1"/>
        <v>8.2670210422796916E-2</v>
      </c>
      <c r="H48" s="28">
        <f t="shared" si="3"/>
        <v>6.6492039026250435E-2</v>
      </c>
      <c r="I48" s="53">
        <f t="shared" si="5"/>
        <v>8.3844854998555185</v>
      </c>
      <c r="J48" s="53">
        <f t="shared" si="5"/>
        <v>10.424513832194217</v>
      </c>
    </row>
    <row r="49" spans="1:10" x14ac:dyDescent="0.2">
      <c r="A49" s="31" t="s">
        <v>131</v>
      </c>
      <c r="B49" s="22" t="s">
        <v>109</v>
      </c>
      <c r="C49" s="22">
        <v>14289</v>
      </c>
      <c r="D49" s="22">
        <v>1345</v>
      </c>
      <c r="E49" s="66">
        <f t="shared" si="4"/>
        <v>112.51181102362204</v>
      </c>
      <c r="F49" s="53">
        <f t="shared" si="4"/>
        <v>10.590551181102363</v>
      </c>
      <c r="G49" s="28">
        <f t="shared" si="1"/>
        <v>7.2216994757247591E-2</v>
      </c>
      <c r="H49" s="28">
        <f t="shared" si="3"/>
        <v>5.9029465197623962E-2</v>
      </c>
      <c r="I49" s="53">
        <f>LN(2)/G49</f>
        <v>9.5981172145131683</v>
      </c>
      <c r="J49" s="53">
        <f t="shared" si="5"/>
        <v>11.742393027606926</v>
      </c>
    </row>
    <row r="50" spans="1:10" x14ac:dyDescent="0.2">
      <c r="A50" s="31" t="s">
        <v>145</v>
      </c>
      <c r="B50" s="22" t="s">
        <v>110</v>
      </c>
      <c r="C50" s="22">
        <v>15151</v>
      </c>
      <c r="D50" s="22">
        <v>1393</v>
      </c>
      <c r="E50" s="66">
        <f t="shared" si="4"/>
        <v>119.2992125984252</v>
      </c>
      <c r="F50" s="53">
        <f t="shared" si="4"/>
        <v>10.968503937007874</v>
      </c>
      <c r="G50" s="28">
        <f t="shared" si="1"/>
        <v>6.5874562056811192E-2</v>
      </c>
      <c r="H50" s="28">
        <f t="shared" si="3"/>
        <v>5.0333532071610218E-2</v>
      </c>
      <c r="I50" s="53">
        <f>LN(2)/G50</f>
        <v>10.522228291433118</v>
      </c>
      <c r="J50" s="53">
        <f t="shared" si="5"/>
        <v>13.771081663289497</v>
      </c>
    </row>
    <row r="51" spans="1:10" x14ac:dyDescent="0.2">
      <c r="A51" s="31" t="s">
        <v>136</v>
      </c>
      <c r="B51" s="22" t="s">
        <v>112</v>
      </c>
      <c r="C51" s="22">
        <v>16031</v>
      </c>
      <c r="D51" s="22">
        <v>1479</v>
      </c>
      <c r="E51" s="66">
        <f t="shared" si="4"/>
        <v>126.22834645669292</v>
      </c>
      <c r="F51" s="53">
        <f t="shared" si="4"/>
        <v>11.645669291338583</v>
      </c>
      <c r="G51" s="28">
        <f t="shared" si="1"/>
        <v>6.2875258653016852E-2</v>
      </c>
      <c r="H51" s="28">
        <f t="shared" si="3"/>
        <v>5.6716893880100969E-2</v>
      </c>
      <c r="I51" s="53">
        <f t="shared" ref="I51:J68" si="6">LN(2)/G51</f>
        <v>11.024164280343474</v>
      </c>
      <c r="J51" s="53">
        <f t="shared" si="5"/>
        <v>12.2211766748943</v>
      </c>
    </row>
    <row r="52" spans="1:10" x14ac:dyDescent="0.2">
      <c r="A52" s="31" t="s">
        <v>137</v>
      </c>
      <c r="B52" s="22" t="s">
        <v>34</v>
      </c>
      <c r="C52" s="22">
        <v>17294</v>
      </c>
      <c r="D52" s="22">
        <v>1618</v>
      </c>
      <c r="E52" s="66">
        <f t="shared" si="4"/>
        <v>136.17322834645668</v>
      </c>
      <c r="F52" s="53">
        <f t="shared" si="4"/>
        <v>12.740157480314961</v>
      </c>
      <c r="G52" s="28">
        <f t="shared" si="1"/>
        <v>6.7483984778587858E-2</v>
      </c>
      <c r="H52" s="28">
        <f t="shared" si="3"/>
        <v>6.3860353853167767E-2</v>
      </c>
      <c r="I52" s="53">
        <f t="shared" si="6"/>
        <v>10.271284110357922</v>
      </c>
      <c r="J52" s="53">
        <f t="shared" si="5"/>
        <v>10.854108045716098</v>
      </c>
    </row>
    <row r="53" spans="1:10" x14ac:dyDescent="0.2">
      <c r="A53" s="31" t="s">
        <v>138</v>
      </c>
      <c r="B53" s="22" t="s">
        <v>35</v>
      </c>
      <c r="C53" s="22">
        <v>18375</v>
      </c>
      <c r="D53" s="22">
        <v>1786</v>
      </c>
      <c r="E53" s="66">
        <f t="shared" si="4"/>
        <v>144.68503937007873</v>
      </c>
      <c r="F53" s="53">
        <f t="shared" si="4"/>
        <v>14.062992125984252</v>
      </c>
      <c r="G53" s="28">
        <f t="shared" si="1"/>
        <v>7.2333438723513721E-2</v>
      </c>
      <c r="H53" s="28">
        <f t="shared" si="3"/>
        <v>6.3727622779541082E-2</v>
      </c>
      <c r="I53" s="53">
        <f t="shared" si="6"/>
        <v>9.5826659535629286</v>
      </c>
      <c r="J53" s="53">
        <f t="shared" si="5"/>
        <v>10.876714842444603</v>
      </c>
    </row>
    <row r="54" spans="1:10" x14ac:dyDescent="0.2">
      <c r="A54" s="31" t="s">
        <v>139</v>
      </c>
      <c r="B54" s="22" t="s">
        <v>36</v>
      </c>
      <c r="C54" s="22">
        <v>19846</v>
      </c>
      <c r="D54" s="22">
        <v>1917</v>
      </c>
      <c r="E54" s="66">
        <f t="shared" si="4"/>
        <v>156.26771653543307</v>
      </c>
      <c r="F54" s="53">
        <f t="shared" si="4"/>
        <v>15.094488188976378</v>
      </c>
      <c r="G54" s="28">
        <f t="shared" si="1"/>
        <v>6.9133121428443634E-2</v>
      </c>
      <c r="H54" s="28">
        <f t="shared" si="3"/>
        <v>5.4610292256691249E-2</v>
      </c>
      <c r="I54" s="53">
        <f t="shared" si="6"/>
        <v>10.026267673699481</v>
      </c>
      <c r="J54" s="53">
        <f t="shared" si="5"/>
        <v>12.692610713413933</v>
      </c>
    </row>
    <row r="55" spans="1:10" x14ac:dyDescent="0.2">
      <c r="A55" s="31" t="s">
        <v>140</v>
      </c>
      <c r="B55" s="22" t="s">
        <v>37</v>
      </c>
      <c r="C55" s="22">
        <v>21410</v>
      </c>
      <c r="D55" s="22">
        <v>2034</v>
      </c>
      <c r="E55" s="66">
        <f t="shared" si="4"/>
        <v>168.58267716535434</v>
      </c>
      <c r="F55" s="53">
        <f t="shared" si="4"/>
        <v>16.015748031496063</v>
      </c>
      <c r="G55" s="28">
        <f t="shared" si="1"/>
        <v>9.8341246278424874E-2</v>
      </c>
      <c r="H55" s="28">
        <f t="shared" si="3"/>
        <v>4.3685841752626207E-2</v>
      </c>
      <c r="I55" s="53">
        <f t="shared" si="6"/>
        <v>7.0483871904317645</v>
      </c>
      <c r="J55" s="53">
        <f t="shared" si="5"/>
        <v>15.866632134157658</v>
      </c>
    </row>
    <row r="56" spans="1:10" x14ac:dyDescent="0.2">
      <c r="A56" s="165" t="s">
        <v>141</v>
      </c>
      <c r="B56" s="22" t="s">
        <v>38</v>
      </c>
      <c r="C56" s="22">
        <v>22803</v>
      </c>
      <c r="D56" s="22">
        <v>2126</v>
      </c>
      <c r="E56" s="66">
        <f t="shared" si="4"/>
        <v>179.55118110236219</v>
      </c>
      <c r="F56" s="53">
        <f t="shared" si="4"/>
        <v>16.740157480314959</v>
      </c>
      <c r="G56" s="28">
        <f t="shared" si="1"/>
        <v>6.4729110100198453E-2</v>
      </c>
      <c r="H56" s="28">
        <f t="shared" si="3"/>
        <v>4.013413909243025E-2</v>
      </c>
      <c r="I56" s="53">
        <f t="shared" si="6"/>
        <v>10.708430557549411</v>
      </c>
      <c r="J56" s="53">
        <f t="shared" si="6"/>
        <v>17.270762404136896</v>
      </c>
    </row>
    <row r="57" spans="1:10" x14ac:dyDescent="0.2">
      <c r="A57" s="31" t="s">
        <v>142</v>
      </c>
      <c r="B57" s="22" t="s">
        <v>39</v>
      </c>
      <c r="C57" s="22">
        <v>27231</v>
      </c>
      <c r="D57" s="22">
        <v>2222</v>
      </c>
      <c r="E57" s="66">
        <f t="shared" si="4"/>
        <v>214.41732283464566</v>
      </c>
      <c r="F57" s="53">
        <f t="shared" si="4"/>
        <v>17.496062992125985</v>
      </c>
      <c r="G57" s="28">
        <f t="shared" si="1"/>
        <v>5.6760166278451693E-2</v>
      </c>
      <c r="H57" s="28">
        <f t="shared" si="3"/>
        <v>4.8098921115504775E-2</v>
      </c>
      <c r="I57" s="53">
        <f t="shared" si="6"/>
        <v>12.211859584052878</v>
      </c>
      <c r="J57" s="53">
        <f t="shared" si="6"/>
        <v>14.41086753059224</v>
      </c>
    </row>
    <row r="58" spans="1:10" x14ac:dyDescent="0.2">
      <c r="A58" s="31" t="s">
        <v>143</v>
      </c>
      <c r="B58" s="22" t="s">
        <v>40</v>
      </c>
      <c r="C58" s="22">
        <v>25711</v>
      </c>
      <c r="D58" s="22">
        <v>2343</v>
      </c>
      <c r="E58" s="66">
        <f t="shared" si="4"/>
        <v>202.44881889763781</v>
      </c>
      <c r="F58" s="53">
        <f t="shared" si="4"/>
        <v>18.448818897637796</v>
      </c>
      <c r="G58" s="28">
        <f t="shared" si="1"/>
        <v>5.5998488717192881E-2</v>
      </c>
      <c r="H58" s="28">
        <f t="shared" si="3"/>
        <v>5.443153492688578E-2</v>
      </c>
      <c r="I58" s="53">
        <f t="shared" si="6"/>
        <v>12.377962270741289</v>
      </c>
      <c r="J58" s="53">
        <f t="shared" si="6"/>
        <v>12.734294219169151</v>
      </c>
    </row>
    <row r="59" spans="1:10" x14ac:dyDescent="0.2">
      <c r="A59" s="31" t="s">
        <v>144</v>
      </c>
      <c r="B59" s="22" t="s">
        <v>41</v>
      </c>
      <c r="C59" s="22">
        <v>26867</v>
      </c>
      <c r="D59" s="22">
        <v>2587</v>
      </c>
      <c r="E59" s="66">
        <f t="shared" si="4"/>
        <v>211.55118110236219</v>
      </c>
      <c r="F59" s="53">
        <f t="shared" si="4"/>
        <v>20.370078740157481</v>
      </c>
      <c r="G59" s="28">
        <f t="shared" si="1"/>
        <v>2.8948486091560616E-2</v>
      </c>
      <c r="H59" s="28">
        <f t="shared" si="3"/>
        <v>6.3739836017367157E-2</v>
      </c>
      <c r="I59" s="53">
        <f t="shared" si="6"/>
        <v>23.944159924895668</v>
      </c>
      <c r="J59" s="53">
        <f t="shared" si="6"/>
        <v>10.874630746948954</v>
      </c>
    </row>
    <row r="60" spans="1:10" x14ac:dyDescent="0.2">
      <c r="A60" s="31" t="s">
        <v>151</v>
      </c>
      <c r="B60" s="22" t="s">
        <v>42</v>
      </c>
      <c r="C60" s="22">
        <v>28528</v>
      </c>
      <c r="D60" s="22">
        <v>2791</v>
      </c>
      <c r="E60" s="66">
        <f t="shared" si="4"/>
        <v>224.62992125984252</v>
      </c>
      <c r="F60" s="53">
        <f t="shared" si="4"/>
        <v>21.976377952755904</v>
      </c>
      <c r="G60" s="28">
        <f t="shared" si="1"/>
        <v>5.8903161706070899E-2</v>
      </c>
      <c r="H60" s="28">
        <f t="shared" si="3"/>
        <v>6.618166893463269E-2</v>
      </c>
      <c r="I60" s="53">
        <f t="shared" si="6"/>
        <v>11.767571731018057</v>
      </c>
      <c r="J60" s="53">
        <f t="shared" si="6"/>
        <v>10.473401346898086</v>
      </c>
    </row>
    <row r="61" spans="1:10" x14ac:dyDescent="0.2">
      <c r="A61" s="31" t="s">
        <v>152</v>
      </c>
      <c r="B61" s="22" t="s">
        <v>43</v>
      </c>
      <c r="C61" s="22">
        <v>30574</v>
      </c>
      <c r="D61" s="22">
        <v>3056</v>
      </c>
      <c r="E61" s="66">
        <f t="shared" si="4"/>
        <v>240.74015748031496</v>
      </c>
      <c r="F61" s="53">
        <f t="shared" si="4"/>
        <v>24.062992125984252</v>
      </c>
      <c r="G61" s="28">
        <f t="shared" si="1"/>
        <v>6.2826539262681502E-2</v>
      </c>
      <c r="H61" s="28">
        <f t="shared" si="3"/>
        <v>5.8211732289863018E-2</v>
      </c>
      <c r="I61" s="53">
        <f t="shared" si="6"/>
        <v>11.032713065124527</v>
      </c>
      <c r="J61" s="53">
        <f t="shared" si="6"/>
        <v>11.907345019530537</v>
      </c>
    </row>
    <row r="62" spans="1:10" x14ac:dyDescent="0.2">
      <c r="A62" s="31" t="s">
        <v>153</v>
      </c>
      <c r="B62" s="22" t="s">
        <v>44</v>
      </c>
      <c r="C62" s="22">
        <v>32542</v>
      </c>
      <c r="D62" s="22">
        <v>3262</v>
      </c>
      <c r="E62" s="66">
        <f t="shared" si="4"/>
        <v>256.23622047244095</v>
      </c>
      <c r="F62" s="53">
        <f t="shared" si="4"/>
        <v>25.685039370078741</v>
      </c>
      <c r="G62" s="28">
        <f t="shared" si="1"/>
        <v>5.9239212203844982E-2</v>
      </c>
      <c r="H62" s="28">
        <f t="shared" si="3"/>
        <v>4.9624901144539095E-2</v>
      </c>
      <c r="I62" s="53">
        <f t="shared" si="6"/>
        <v>11.700816988834903</v>
      </c>
      <c r="J62" s="53">
        <f t="shared" si="6"/>
        <v>13.967729195894261</v>
      </c>
    </row>
    <row r="63" spans="1:10" x14ac:dyDescent="0.2">
      <c r="A63" s="31" t="s">
        <v>154</v>
      </c>
      <c r="B63" s="22" t="s">
        <v>45</v>
      </c>
      <c r="C63" s="22">
        <v>34543</v>
      </c>
      <c r="D63" s="22">
        <v>3461</v>
      </c>
      <c r="E63" s="66">
        <f t="shared" si="4"/>
        <v>271.99212598425197</v>
      </c>
      <c r="F63" s="53">
        <f t="shared" si="4"/>
        <v>27.251968503937007</v>
      </c>
      <c r="G63" s="28">
        <f t="shared" si="1"/>
        <v>5.1067738799423355E-2</v>
      </c>
      <c r="H63" s="28">
        <f t="shared" si="3"/>
        <v>3.7649709462052899E-2</v>
      </c>
      <c r="I63" s="53">
        <f t="shared" si="6"/>
        <v>13.57309324547129</v>
      </c>
      <c r="J63" s="53">
        <f t="shared" si="6"/>
        <v>18.410425749993305</v>
      </c>
    </row>
    <row r="64" spans="1:10" x14ac:dyDescent="0.2">
      <c r="A64" s="31" t="s">
        <v>155</v>
      </c>
      <c r="B64" s="22" t="s">
        <v>46</v>
      </c>
      <c r="C64" s="22">
        <v>36156</v>
      </c>
      <c r="D64" s="22">
        <v>3577</v>
      </c>
      <c r="E64" s="66">
        <f t="shared" si="4"/>
        <v>284.69291338582678</v>
      </c>
      <c r="F64" s="53">
        <f t="shared" si="4"/>
        <v>28.165354330708663</v>
      </c>
      <c r="G64" s="28">
        <f t="shared" si="1"/>
        <v>4.8853331586007361E-2</v>
      </c>
      <c r="H64" s="28">
        <f t="shared" si="3"/>
        <v>4.3472708766197216E-2</v>
      </c>
      <c r="I64" s="53">
        <f t="shared" si="6"/>
        <v>14.188329803866999</v>
      </c>
      <c r="J64" s="53">
        <f t="shared" si="6"/>
        <v>15.944421229599365</v>
      </c>
    </row>
    <row r="65" spans="1:10" x14ac:dyDescent="0.2">
      <c r="A65" s="31" t="s">
        <v>202</v>
      </c>
      <c r="B65" s="22" t="s">
        <v>47</v>
      </c>
      <c r="C65" s="22">
        <v>37503</v>
      </c>
      <c r="D65" s="22">
        <v>3689</v>
      </c>
      <c r="E65" s="66">
        <f t="shared" si="4"/>
        <v>295.29921259842519</v>
      </c>
      <c r="F65" s="53">
        <f t="shared" si="4"/>
        <v>29.047244094488189</v>
      </c>
      <c r="G65" s="28">
        <f t="shared" si="1"/>
        <v>4.5793800096126693E-2</v>
      </c>
      <c r="H65" s="28">
        <f t="shared" si="3"/>
        <v>4.6091134373844177E-2</v>
      </c>
      <c r="I65" s="53">
        <f t="shared" si="6"/>
        <v>15.136266898683797</v>
      </c>
      <c r="J65" s="53">
        <f t="shared" si="6"/>
        <v>15.038622719454978</v>
      </c>
    </row>
    <row r="66" spans="1:10" x14ac:dyDescent="0.2">
      <c r="A66" s="31" t="s">
        <v>203</v>
      </c>
      <c r="B66" s="22" t="s">
        <v>48</v>
      </c>
      <c r="C66" s="22">
        <v>39565</v>
      </c>
      <c r="D66" s="22">
        <v>4054</v>
      </c>
      <c r="E66" s="66">
        <f t="shared" si="4"/>
        <v>311.53543307086613</v>
      </c>
      <c r="F66" s="53">
        <f t="shared" si="4"/>
        <v>31.921259842519685</v>
      </c>
      <c r="G66" s="28">
        <f t="shared" si="1"/>
        <v>4.8938910058900907E-2</v>
      </c>
      <c r="H66" s="28">
        <f t="shared" si="3"/>
        <v>5.1303876945841556E-2</v>
      </c>
      <c r="I66" s="53">
        <f t="shared" si="6"/>
        <v>14.163518961204922</v>
      </c>
      <c r="J66" s="53">
        <f t="shared" si="6"/>
        <v>13.510619895094077</v>
      </c>
    </row>
    <row r="67" spans="1:10" x14ac:dyDescent="0.2">
      <c r="A67" s="31" t="s">
        <v>204</v>
      </c>
      <c r="B67" s="22" t="s">
        <v>132</v>
      </c>
      <c r="C67" s="22">
        <v>41487</v>
      </c>
      <c r="D67" s="22">
        <v>4358</v>
      </c>
      <c r="E67" s="66">
        <f t="shared" si="4"/>
        <v>326.6692913385827</v>
      </c>
      <c r="F67" s="53">
        <f t="shared" si="4"/>
        <v>34.314960629921259</v>
      </c>
      <c r="G67" s="28">
        <f t="shared" si="1"/>
        <v>5.37040764814894E-2</v>
      </c>
      <c r="H67" s="28">
        <f t="shared" si="3"/>
        <v>5.7712536432304985E-2</v>
      </c>
      <c r="I67" s="53">
        <f t="shared" si="6"/>
        <v>12.906788943644859</v>
      </c>
      <c r="J67" s="53">
        <f t="shared" si="6"/>
        <v>12.010339926282489</v>
      </c>
    </row>
    <row r="68" spans="1:10" x14ac:dyDescent="0.2">
      <c r="A68" s="31" t="s">
        <v>205</v>
      </c>
      <c r="B68" s="22" t="s">
        <v>133</v>
      </c>
      <c r="C68" s="22">
        <v>43974</v>
      </c>
      <c r="D68" s="22">
        <v>4623</v>
      </c>
      <c r="E68" s="66">
        <f t="shared" si="4"/>
        <v>346.25196850393701</v>
      </c>
      <c r="F68" s="53">
        <f t="shared" si="4"/>
        <v>36.401574803149607</v>
      </c>
      <c r="G68" s="28">
        <f t="shared" si="1"/>
        <v>5.1779483696051572E-2</v>
      </c>
      <c r="H68" s="28">
        <f t="shared" si="3"/>
        <v>5.017516154709345E-2</v>
      </c>
      <c r="I68" s="53">
        <f t="shared" si="6"/>
        <v>13.386521670025864</v>
      </c>
      <c r="J68" s="53">
        <f t="shared" si="6"/>
        <v>13.814548058990713</v>
      </c>
    </row>
    <row r="69" spans="1:10" x14ac:dyDescent="0.2">
      <c r="A69" s="31" t="s">
        <v>206</v>
      </c>
      <c r="B69" s="22" t="s">
        <v>134</v>
      </c>
      <c r="C69" s="22">
        <v>46490</v>
      </c>
      <c r="D69" s="22">
        <v>4923</v>
      </c>
      <c r="E69" s="66">
        <f t="shared" si="4"/>
        <v>366.06299212598424</v>
      </c>
      <c r="F69" s="53">
        <f t="shared" si="4"/>
        <v>38.763779527559052</v>
      </c>
      <c r="G69" s="28">
        <f t="shared" si="1"/>
        <v>5.0688105502645811E-2</v>
      </c>
      <c r="H69" s="28">
        <f t="shared" si="3"/>
        <v>4.0867076238859837E-2</v>
      </c>
      <c r="I69" s="53">
        <f t="shared" ref="I69:J70" si="7">LN(2)/G69</f>
        <v>13.674750194081815</v>
      </c>
      <c r="J69" s="53">
        <f t="shared" si="7"/>
        <v>16.961017140268108</v>
      </c>
    </row>
    <row r="70" spans="1:10" x14ac:dyDescent="0.2">
      <c r="A70" s="87" t="s">
        <v>156</v>
      </c>
      <c r="B70" s="85" t="s">
        <v>135</v>
      </c>
      <c r="C70" s="85">
        <v>48670</v>
      </c>
      <c r="D70" s="85">
        <v>5210</v>
      </c>
      <c r="E70" s="89">
        <f t="shared" si="4"/>
        <v>383.22834645669292</v>
      </c>
      <c r="F70" s="86">
        <f t="shared" si="4"/>
        <v>41.023622047244096</v>
      </c>
      <c r="G70" s="100">
        <f t="shared" si="1"/>
        <v>4.8103206272116963E-2</v>
      </c>
      <c r="H70" s="100">
        <f t="shared" si="3"/>
        <v>3.4958912342865446E-2</v>
      </c>
      <c r="I70" s="86">
        <f t="shared" si="7"/>
        <v>14.409583773664755</v>
      </c>
      <c r="J70" s="86">
        <f t="shared" si="7"/>
        <v>19.827481294663492</v>
      </c>
    </row>
    <row r="71" spans="1:10" x14ac:dyDescent="0.2">
      <c r="A71" s="31" t="s">
        <v>157</v>
      </c>
      <c r="B71" s="22" t="s">
        <v>146</v>
      </c>
      <c r="C71" s="22">
        <v>50812</v>
      </c>
      <c r="D71" s="22">
        <v>5346</v>
      </c>
      <c r="E71" s="66">
        <f t="shared" si="4"/>
        <v>400.09448818897636</v>
      </c>
      <c r="F71" s="53">
        <f t="shared" si="4"/>
        <v>42.094488188976378</v>
      </c>
      <c r="G71" s="28"/>
      <c r="H71" s="28"/>
      <c r="I71" s="53"/>
      <c r="J71" s="53"/>
    </row>
    <row r="72" spans="1:10" x14ac:dyDescent="0.2">
      <c r="A72" s="31" t="s">
        <v>158</v>
      </c>
      <c r="B72" s="22" t="s">
        <v>148</v>
      </c>
      <c r="C72" s="22">
        <v>53304</v>
      </c>
      <c r="D72" s="22">
        <v>5506</v>
      </c>
      <c r="E72" s="66">
        <f t="shared" ref="E72:F72" si="8">C72/127</f>
        <v>419.71653543307087</v>
      </c>
      <c r="F72" s="53">
        <f t="shared" si="8"/>
        <v>43.354330708661415</v>
      </c>
      <c r="G72" s="28"/>
      <c r="H72" s="28"/>
      <c r="I72" s="53"/>
      <c r="J72" s="53"/>
    </row>
    <row r="73" spans="1:10" x14ac:dyDescent="0.2">
      <c r="A73" s="31"/>
      <c r="B73" s="95"/>
      <c r="C73" s="22"/>
      <c r="D73" s="22"/>
      <c r="E73" s="66"/>
      <c r="F73" s="53"/>
      <c r="G73" s="28"/>
      <c r="H73" s="28"/>
      <c r="I73" s="53"/>
      <c r="J73" s="53"/>
    </row>
    <row r="74" spans="1:10" x14ac:dyDescent="0.2">
      <c r="A74" s="31"/>
      <c r="B74" s="22"/>
      <c r="C74" s="22"/>
      <c r="D74" s="22"/>
      <c r="E74" s="66"/>
      <c r="F74" s="53"/>
      <c r="G74" s="28"/>
      <c r="H74" s="28"/>
      <c r="I74" s="53"/>
      <c r="J74" s="53"/>
    </row>
    <row r="75" spans="1:10" x14ac:dyDescent="0.2">
      <c r="A75" s="31"/>
      <c r="B75" s="22"/>
      <c r="C75" s="22"/>
      <c r="D75" s="22"/>
      <c r="E75" s="66"/>
      <c r="F75" s="53"/>
      <c r="G75" s="28"/>
      <c r="H75" s="28"/>
      <c r="I75" s="53"/>
      <c r="J75" s="53"/>
    </row>
    <row r="76" spans="1:10" x14ac:dyDescent="0.2">
      <c r="A76" s="31" t="s">
        <v>194</v>
      </c>
      <c r="B76" s="22" t="s">
        <v>160</v>
      </c>
      <c r="C76" s="22">
        <v>367802</v>
      </c>
      <c r="D76" s="22">
        <v>41731</v>
      </c>
      <c r="E76" s="66">
        <f t="shared" ref="E76:F80" si="9">C76/127</f>
        <v>2896.0787401574803</v>
      </c>
      <c r="F76" s="53">
        <f t="shared" si="9"/>
        <v>328.59055118110234</v>
      </c>
      <c r="G76" s="28"/>
      <c r="H76" s="28"/>
      <c r="I76" s="53"/>
      <c r="J76" s="53"/>
    </row>
    <row r="77" spans="1:10" x14ac:dyDescent="0.2">
      <c r="A77" s="31" t="s">
        <v>195</v>
      </c>
      <c r="B77" s="22" t="s">
        <v>161</v>
      </c>
      <c r="C77" s="22">
        <v>374016</v>
      </c>
      <c r="D77" s="22">
        <v>42547</v>
      </c>
      <c r="E77" s="66">
        <f t="shared" si="9"/>
        <v>2945.0078740157483</v>
      </c>
      <c r="F77" s="53">
        <f t="shared" si="9"/>
        <v>335.01574803149606</v>
      </c>
      <c r="G77" s="28"/>
      <c r="H77" s="28"/>
      <c r="I77" s="53"/>
      <c r="J77" s="53"/>
    </row>
    <row r="78" spans="1:10" x14ac:dyDescent="0.2">
      <c r="A78" s="87" t="s">
        <v>196</v>
      </c>
      <c r="B78" s="85" t="s">
        <v>162</v>
      </c>
      <c r="C78" s="85">
        <v>382728</v>
      </c>
      <c r="D78" s="85">
        <v>43289</v>
      </c>
      <c r="E78" s="89">
        <f>C78/127</f>
        <v>3013.6062992125985</v>
      </c>
      <c r="F78" s="86">
        <f>D78/127</f>
        <v>340.85826771653541</v>
      </c>
      <c r="G78" s="100">
        <f>LN(C80/C76)/4</f>
        <v>1.9423237645537994E-2</v>
      </c>
      <c r="H78" s="100">
        <f>LN(D80/D76)/5</f>
        <v>1.4206168714588274E-2</v>
      </c>
      <c r="I78" s="86">
        <f>LN(2)/G78</f>
        <v>35.686490234504163</v>
      </c>
      <c r="J78" s="86">
        <f>LN(2)/H78</f>
        <v>48.791985684933785</v>
      </c>
    </row>
    <row r="79" spans="1:10" x14ac:dyDescent="0.2">
      <c r="A79" s="31" t="s">
        <v>197</v>
      </c>
      <c r="B79" s="22" t="s">
        <v>163</v>
      </c>
      <c r="C79" s="22">
        <v>390547</v>
      </c>
      <c r="D79" s="22">
        <v>44050</v>
      </c>
      <c r="E79" s="66">
        <f t="shared" si="9"/>
        <v>3075.1732283464567</v>
      </c>
      <c r="F79" s="53">
        <f t="shared" si="9"/>
        <v>346.85039370078738</v>
      </c>
      <c r="G79" s="28"/>
      <c r="H79" s="28"/>
      <c r="I79" s="53"/>
      <c r="J79" s="53"/>
    </row>
    <row r="80" spans="1:10" x14ac:dyDescent="0.2">
      <c r="A80" s="31" t="s">
        <v>198</v>
      </c>
      <c r="B80" s="22" t="s">
        <v>164</v>
      </c>
      <c r="C80" s="22">
        <v>397517</v>
      </c>
      <c r="D80" s="22">
        <v>44803</v>
      </c>
      <c r="E80" s="66">
        <f t="shared" si="9"/>
        <v>3130.0551181102364</v>
      </c>
      <c r="F80" s="53">
        <f t="shared" si="9"/>
        <v>352.77952755905511</v>
      </c>
      <c r="G80" s="28"/>
      <c r="H80" s="28"/>
      <c r="I80" s="53"/>
      <c r="J80" s="53"/>
    </row>
    <row r="81" spans="1:10" x14ac:dyDescent="0.2">
      <c r="A81" s="31"/>
      <c r="B81" s="22"/>
      <c r="C81" s="22"/>
      <c r="D81" s="22"/>
      <c r="E81" s="66"/>
      <c r="F81" s="53"/>
      <c r="G81" s="28"/>
      <c r="H81" s="28"/>
      <c r="I81" s="53"/>
      <c r="J81" s="53"/>
    </row>
    <row r="82" spans="1:10" x14ac:dyDescent="0.2">
      <c r="A82" s="31"/>
      <c r="B82" s="22"/>
      <c r="C82" s="22"/>
      <c r="D82" s="22"/>
      <c r="E82" s="66"/>
      <c r="F82" s="53"/>
      <c r="G82" s="22"/>
      <c r="H82" s="22"/>
      <c r="I82" s="22"/>
      <c r="J82" s="22"/>
    </row>
    <row r="83" spans="1:10" x14ac:dyDescent="0.2">
      <c r="A83" s="31"/>
      <c r="B83" s="22"/>
      <c r="C83" s="22"/>
      <c r="D83" s="22"/>
      <c r="E83" s="66"/>
      <c r="F83" s="53"/>
      <c r="G83" s="22"/>
      <c r="H83" s="22"/>
      <c r="I83" s="22"/>
      <c r="J83" s="22"/>
    </row>
  </sheetData>
  <phoneticPr fontId="9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02A5-C573-456F-B44B-5E9DB83EE16B}">
  <dimension ref="A1:J8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H35" sqref="H35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275</v>
      </c>
      <c r="E1" t="s">
        <v>276</v>
      </c>
    </row>
    <row r="2" spans="1:10" x14ac:dyDescent="0.2">
      <c r="A2" s="1"/>
      <c r="B2" s="3"/>
      <c r="C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5" t="s">
        <v>120</v>
      </c>
      <c r="B6" s="4" t="s">
        <v>30</v>
      </c>
      <c r="C6">
        <v>23</v>
      </c>
      <c r="E6" s="48">
        <f t="shared" ref="E6:F37" si="0">C6/17.23</f>
        <v>1.3348810214741729</v>
      </c>
      <c r="F6" s="48"/>
    </row>
    <row r="7" spans="1:10" x14ac:dyDescent="0.2">
      <c r="A7" s="25" t="s">
        <v>49</v>
      </c>
      <c r="B7" s="4" t="s">
        <v>29</v>
      </c>
      <c r="C7">
        <v>38</v>
      </c>
      <c r="E7" s="48">
        <f t="shared" si="0"/>
        <v>2.2054556006964594</v>
      </c>
      <c r="F7" s="48"/>
    </row>
    <row r="8" spans="1:10" x14ac:dyDescent="0.2">
      <c r="A8" s="25" t="s">
        <v>50</v>
      </c>
      <c r="B8" s="4" t="s">
        <v>28</v>
      </c>
      <c r="C8">
        <v>82</v>
      </c>
      <c r="E8" s="48">
        <f t="shared" si="0"/>
        <v>4.7591410330818338</v>
      </c>
      <c r="F8" s="48"/>
      <c r="G8" s="16">
        <f t="shared" ref="G8:H23" si="1">LN(C10/C6)/4</f>
        <v>0.52523693672519989</v>
      </c>
      <c r="I8" s="51">
        <f>LN(2)/G8</f>
        <v>1.3196847595708883</v>
      </c>
      <c r="J8" s="51"/>
    </row>
    <row r="9" spans="1:10" x14ac:dyDescent="0.2">
      <c r="A9" s="25" t="s">
        <v>51</v>
      </c>
      <c r="B9" s="4" t="s">
        <v>27</v>
      </c>
      <c r="C9">
        <v>128</v>
      </c>
      <c r="D9">
        <v>1</v>
      </c>
      <c r="E9" s="48">
        <f t="shared" si="0"/>
        <v>7.4289030760301795</v>
      </c>
      <c r="F9" s="48">
        <f t="shared" si="0"/>
        <v>5.8038305281485777E-2</v>
      </c>
      <c r="G9" s="16">
        <f t="shared" si="1"/>
        <v>0.48553591656495909</v>
      </c>
      <c r="I9" s="51">
        <f>LN(2)/G9</f>
        <v>1.4275919801438834</v>
      </c>
      <c r="J9" s="51"/>
    </row>
    <row r="10" spans="1:10" x14ac:dyDescent="0.2">
      <c r="A10" s="25" t="s">
        <v>52</v>
      </c>
      <c r="B10" s="4" t="s">
        <v>26</v>
      </c>
      <c r="C10">
        <v>188</v>
      </c>
      <c r="D10">
        <v>1</v>
      </c>
      <c r="E10" s="48">
        <f t="shared" si="0"/>
        <v>10.911201392919326</v>
      </c>
      <c r="F10" s="48">
        <f t="shared" si="0"/>
        <v>5.8038305281485777E-2</v>
      </c>
      <c r="G10" s="16">
        <f t="shared" si="1"/>
        <v>0.34118046896644066</v>
      </c>
      <c r="H10" s="16"/>
      <c r="I10" s="51">
        <f t="shared" ref="I10:J44" si="2">LN(2)/G10</f>
        <v>2.0316144785770986</v>
      </c>
      <c r="J10" s="51"/>
    </row>
    <row r="11" spans="1:10" x14ac:dyDescent="0.2">
      <c r="A11" s="25" t="s">
        <v>53</v>
      </c>
      <c r="B11" s="4" t="s">
        <v>25</v>
      </c>
      <c r="C11">
        <v>265</v>
      </c>
      <c r="D11">
        <v>3</v>
      </c>
      <c r="E11" s="48">
        <f t="shared" si="0"/>
        <v>15.380150899593731</v>
      </c>
      <c r="F11" s="48">
        <f t="shared" si="0"/>
        <v>0.17411491584445735</v>
      </c>
      <c r="G11" s="16">
        <f t="shared" si="1"/>
        <v>0.27334758617173949</v>
      </c>
      <c r="H11" s="16">
        <f t="shared" si="1"/>
        <v>0.34657359027997264</v>
      </c>
      <c r="I11" s="51">
        <f t="shared" si="2"/>
        <v>2.5357720924758893</v>
      </c>
      <c r="J11" s="51">
        <f>LN(2)/H11</f>
        <v>2</v>
      </c>
    </row>
    <row r="12" spans="1:10" x14ac:dyDescent="0.2">
      <c r="A12" s="25" t="s">
        <v>54</v>
      </c>
      <c r="B12" s="4" t="s">
        <v>24</v>
      </c>
      <c r="C12">
        <v>321</v>
      </c>
      <c r="D12">
        <v>4</v>
      </c>
      <c r="E12" s="48">
        <f t="shared" si="0"/>
        <v>18.630295995356935</v>
      </c>
      <c r="F12" s="48">
        <f t="shared" si="0"/>
        <v>0.23215322112594311</v>
      </c>
      <c r="G12" s="16">
        <f t="shared" si="1"/>
        <v>0.24603705181744751</v>
      </c>
      <c r="H12" s="16">
        <f t="shared" si="1"/>
        <v>0.40235947810852507</v>
      </c>
      <c r="I12" s="51">
        <f t="shared" si="2"/>
        <v>2.8172471399724004</v>
      </c>
      <c r="J12" s="51">
        <f t="shared" si="2"/>
        <v>1.7227062322935722</v>
      </c>
    </row>
    <row r="13" spans="1:10" x14ac:dyDescent="0.2">
      <c r="A13" s="25" t="s">
        <v>55</v>
      </c>
      <c r="B13" s="4" t="s">
        <v>23</v>
      </c>
      <c r="C13">
        <v>382</v>
      </c>
      <c r="D13">
        <v>4</v>
      </c>
      <c r="E13" s="48">
        <f t="shared" si="0"/>
        <v>22.170632617527566</v>
      </c>
      <c r="F13" s="48">
        <f t="shared" si="0"/>
        <v>0.23215322112594311</v>
      </c>
      <c r="G13" s="16">
        <f t="shared" si="1"/>
        <v>0.21006627554023005</v>
      </c>
      <c r="H13" s="16">
        <f t="shared" si="1"/>
        <v>0.12770640594149768</v>
      </c>
      <c r="I13" s="51">
        <f t="shared" si="2"/>
        <v>3.299659494497011</v>
      </c>
      <c r="J13" s="51">
        <f t="shared" si="2"/>
        <v>5.4276617954268955</v>
      </c>
    </row>
    <row r="14" spans="1:10" x14ac:dyDescent="0.2">
      <c r="A14" s="25" t="s">
        <v>56</v>
      </c>
      <c r="B14" s="4" t="s">
        <v>22</v>
      </c>
      <c r="C14">
        <v>503</v>
      </c>
      <c r="D14">
        <v>5</v>
      </c>
      <c r="E14" s="48">
        <f t="shared" si="0"/>
        <v>29.193267556587347</v>
      </c>
      <c r="F14" s="48">
        <f t="shared" si="0"/>
        <v>0.2901915264074289</v>
      </c>
      <c r="G14" s="16">
        <f t="shared" si="1"/>
        <v>0.2295395365122376</v>
      </c>
      <c r="H14" s="16">
        <f t="shared" si="1"/>
        <v>0.22907268296853878</v>
      </c>
      <c r="I14" s="51">
        <f t="shared" si="2"/>
        <v>3.0197289368622169</v>
      </c>
      <c r="J14" s="51">
        <f t="shared" si="2"/>
        <v>3.0258831894641198</v>
      </c>
    </row>
    <row r="15" spans="1:10" x14ac:dyDescent="0.2">
      <c r="A15" s="25" t="s">
        <v>57</v>
      </c>
      <c r="B15" s="4" t="s">
        <v>21</v>
      </c>
      <c r="C15">
        <v>614</v>
      </c>
      <c r="D15">
        <v>5</v>
      </c>
      <c r="E15" s="48">
        <f t="shared" si="0"/>
        <v>35.635519442832269</v>
      </c>
      <c r="F15" s="48">
        <f t="shared" si="0"/>
        <v>0.2901915264074289</v>
      </c>
      <c r="G15" s="16">
        <f t="shared" si="1"/>
        <v>0.23011761656921575</v>
      </c>
      <c r="H15" s="16">
        <f t="shared" si="1"/>
        <v>0.27465307216702745</v>
      </c>
      <c r="I15" s="51">
        <f t="shared" si="2"/>
        <v>3.0121430549036541</v>
      </c>
      <c r="J15" s="51">
        <f t="shared" si="2"/>
        <v>2.5237190142858297</v>
      </c>
    </row>
    <row r="16" spans="1:10" x14ac:dyDescent="0.2">
      <c r="A16" s="25" t="s">
        <v>58</v>
      </c>
      <c r="B16" s="4" t="s">
        <v>20</v>
      </c>
      <c r="C16">
        <v>804</v>
      </c>
      <c r="D16">
        <v>10</v>
      </c>
      <c r="E16" s="48">
        <f t="shared" si="0"/>
        <v>46.662797446314563</v>
      </c>
      <c r="F16" s="48">
        <f t="shared" si="0"/>
        <v>0.5803830528148578</v>
      </c>
      <c r="G16" s="16">
        <f t="shared" si="1"/>
        <v>0.20344943995394096</v>
      </c>
      <c r="H16" s="16">
        <f t="shared" si="1"/>
        <v>0.34657359027997264</v>
      </c>
      <c r="I16" s="51">
        <f t="shared" si="2"/>
        <v>3.4069751222557669</v>
      </c>
      <c r="J16" s="51">
        <f t="shared" si="2"/>
        <v>2</v>
      </c>
    </row>
    <row r="17" spans="1:10" x14ac:dyDescent="0.2">
      <c r="A17" s="25" t="s">
        <v>59</v>
      </c>
      <c r="B17" s="4" t="s">
        <v>19</v>
      </c>
      <c r="C17">
        <v>959</v>
      </c>
      <c r="D17">
        <v>12</v>
      </c>
      <c r="E17" s="48">
        <f t="shared" si="0"/>
        <v>55.65873476494486</v>
      </c>
      <c r="F17" s="48">
        <f t="shared" si="0"/>
        <v>0.69645966337782939</v>
      </c>
      <c r="G17" s="16">
        <f t="shared" si="1"/>
        <v>0.20836886363434623</v>
      </c>
      <c r="H17" s="16">
        <f t="shared" si="1"/>
        <v>0.39215397947846131</v>
      </c>
      <c r="I17" s="51">
        <f t="shared" si="2"/>
        <v>3.326539140590155</v>
      </c>
      <c r="J17" s="51">
        <f t="shared" si="2"/>
        <v>1.7675383059526386</v>
      </c>
    </row>
    <row r="18" spans="1:10" x14ac:dyDescent="0.2">
      <c r="A18" s="25" t="s">
        <v>60</v>
      </c>
      <c r="B18" s="4" t="s">
        <v>18</v>
      </c>
      <c r="C18">
        <v>1135</v>
      </c>
      <c r="D18">
        <v>20</v>
      </c>
      <c r="E18" s="48">
        <f t="shared" si="0"/>
        <v>65.873476494486354</v>
      </c>
      <c r="F18" s="48">
        <f t="shared" si="0"/>
        <v>1.1607661056297156</v>
      </c>
      <c r="G18" s="16">
        <f t="shared" si="1"/>
        <v>0.1879302801346627</v>
      </c>
      <c r="H18" s="16">
        <f t="shared" si="1"/>
        <v>0.36465375567487918</v>
      </c>
      <c r="I18" s="51">
        <f t="shared" si="2"/>
        <v>3.688320903173592</v>
      </c>
      <c r="J18" s="51">
        <f t="shared" si="2"/>
        <v>1.9008365326640069</v>
      </c>
    </row>
    <row r="19" spans="1:10" x14ac:dyDescent="0.2">
      <c r="A19" s="25" t="s">
        <v>61</v>
      </c>
      <c r="B19" s="4" t="s">
        <v>17</v>
      </c>
      <c r="C19">
        <v>1413</v>
      </c>
      <c r="D19">
        <v>24</v>
      </c>
      <c r="E19" s="48">
        <f t="shared" si="0"/>
        <v>82.008125362739406</v>
      </c>
      <c r="F19" s="48">
        <f t="shared" si="0"/>
        <v>1.3929193267556588</v>
      </c>
      <c r="G19" s="16">
        <f t="shared" si="1"/>
        <v>0.19004792079723559</v>
      </c>
      <c r="H19" s="16">
        <f t="shared" si="1"/>
        <v>0.39388409018960474</v>
      </c>
      <c r="I19" s="51">
        <f t="shared" si="2"/>
        <v>3.6472231721991442</v>
      </c>
      <c r="J19" s="51">
        <f t="shared" si="2"/>
        <v>1.7597745068258119</v>
      </c>
    </row>
    <row r="20" spans="1:10" x14ac:dyDescent="0.2">
      <c r="A20" s="31" t="s">
        <v>62</v>
      </c>
      <c r="B20" s="4" t="s">
        <v>16</v>
      </c>
      <c r="C20">
        <v>1705</v>
      </c>
      <c r="D20">
        <v>43</v>
      </c>
      <c r="E20" s="48">
        <f t="shared" si="0"/>
        <v>98.955310504933252</v>
      </c>
      <c r="F20" s="48">
        <f t="shared" si="0"/>
        <v>2.4956471271038887</v>
      </c>
      <c r="G20" s="16">
        <f t="shared" si="1"/>
        <v>0.19338217475272634</v>
      </c>
      <c r="H20" s="16">
        <f t="shared" si="1"/>
        <v>0.333750266683085</v>
      </c>
      <c r="I20" s="51">
        <f t="shared" si="2"/>
        <v>3.5843385329917701</v>
      </c>
      <c r="J20" s="51">
        <f t="shared" si="2"/>
        <v>2.0768438253208297</v>
      </c>
    </row>
    <row r="21" spans="1:10" x14ac:dyDescent="0.2">
      <c r="A21" s="31" t="s">
        <v>63</v>
      </c>
      <c r="B21" s="4" t="s">
        <v>15</v>
      </c>
      <c r="C21">
        <v>2051</v>
      </c>
      <c r="D21">
        <v>58</v>
      </c>
      <c r="E21" s="48">
        <f t="shared" si="0"/>
        <v>119.03656413232733</v>
      </c>
      <c r="F21" s="48">
        <f t="shared" si="0"/>
        <v>3.3662217063261752</v>
      </c>
      <c r="G21" s="16">
        <f t="shared" si="1"/>
        <v>0.18772379557376156</v>
      </c>
      <c r="H21" s="16">
        <f t="shared" si="1"/>
        <v>0.3713463159410304</v>
      </c>
      <c r="I21" s="51">
        <f t="shared" si="2"/>
        <v>3.6923778279754083</v>
      </c>
      <c r="J21" s="51">
        <f t="shared" si="2"/>
        <v>1.8665788532287921</v>
      </c>
    </row>
    <row r="22" spans="1:10" x14ac:dyDescent="0.2">
      <c r="A22" s="25" t="s">
        <v>64</v>
      </c>
      <c r="B22" s="4" t="s">
        <v>14</v>
      </c>
      <c r="C22">
        <v>2460</v>
      </c>
      <c r="D22">
        <v>76</v>
      </c>
      <c r="E22" s="48">
        <f t="shared" si="0"/>
        <v>142.77423099245502</v>
      </c>
      <c r="F22" s="48">
        <f t="shared" si="0"/>
        <v>4.4109112013929188</v>
      </c>
      <c r="G22" s="16">
        <f t="shared" si="1"/>
        <v>0.18898574542417962</v>
      </c>
      <c r="H22" s="16">
        <f t="shared" si="1"/>
        <v>0.28786369251062238</v>
      </c>
      <c r="I22" s="51">
        <f t="shared" si="2"/>
        <v>3.6677220231831367</v>
      </c>
      <c r="J22" s="51">
        <f t="shared" si="2"/>
        <v>2.4079006786671009</v>
      </c>
    </row>
    <row r="23" spans="1:10" x14ac:dyDescent="0.2">
      <c r="A23" s="25" t="s">
        <v>65</v>
      </c>
      <c r="B23" s="4" t="s">
        <v>13</v>
      </c>
      <c r="C23">
        <v>2994</v>
      </c>
      <c r="D23">
        <v>106</v>
      </c>
      <c r="E23" s="48">
        <f t="shared" si="0"/>
        <v>173.76668601276842</v>
      </c>
      <c r="F23" s="48">
        <f t="shared" si="0"/>
        <v>6.1520603598374928</v>
      </c>
      <c r="G23" s="16">
        <f t="shared" si="1"/>
        <v>0.1794272434811153</v>
      </c>
      <c r="H23" s="16">
        <f t="shared" si="1"/>
        <v>0.2817356988235839</v>
      </c>
      <c r="I23" s="51">
        <f t="shared" si="2"/>
        <v>3.8631100111221346</v>
      </c>
      <c r="J23" s="51">
        <f t="shared" si="2"/>
        <v>2.4602745887519823</v>
      </c>
    </row>
    <row r="24" spans="1:10" x14ac:dyDescent="0.2">
      <c r="A24" s="25" t="s">
        <v>66</v>
      </c>
      <c r="B24" s="4" t="s">
        <v>12</v>
      </c>
      <c r="C24">
        <v>3631</v>
      </c>
      <c r="D24">
        <v>136</v>
      </c>
      <c r="E24" s="48">
        <f t="shared" si="0"/>
        <v>210.73708647707485</v>
      </c>
      <c r="F24" s="48">
        <f t="shared" si="0"/>
        <v>7.8932095182820659</v>
      </c>
      <c r="G24" s="16">
        <f t="shared" ref="G24:H39" si="3">LN(C26/C22)/4</f>
        <v>0.16444317990567833</v>
      </c>
      <c r="H24" s="16">
        <f t="shared" si="3"/>
        <v>0.25763970635577355</v>
      </c>
      <c r="I24" s="51">
        <f t="shared" si="2"/>
        <v>4.215116619354613</v>
      </c>
      <c r="J24" s="51">
        <f t="shared" si="2"/>
        <v>2.6903740512837775</v>
      </c>
    </row>
    <row r="25" spans="1:10" x14ac:dyDescent="0.2">
      <c r="A25" s="31" t="s">
        <v>67</v>
      </c>
      <c r="B25" s="4" t="s">
        <v>11</v>
      </c>
      <c r="C25">
        <v>4204</v>
      </c>
      <c r="D25">
        <v>179</v>
      </c>
      <c r="E25" s="48">
        <f t="shared" si="0"/>
        <v>243.99303540336621</v>
      </c>
      <c r="F25" s="48">
        <f t="shared" si="0"/>
        <v>10.388856645385955</v>
      </c>
      <c r="G25" s="16">
        <f t="shared" si="3"/>
        <v>0.15474695556626358</v>
      </c>
      <c r="H25" s="16">
        <f t="shared" si="3"/>
        <v>0.23924044290127069</v>
      </c>
      <c r="I25" s="51">
        <f t="shared" si="2"/>
        <v>4.4792298370169581</v>
      </c>
      <c r="J25" s="51">
        <f t="shared" si="2"/>
        <v>2.897282633964994</v>
      </c>
    </row>
    <row r="26" spans="1:10" x14ac:dyDescent="0.2">
      <c r="A26" s="25" t="s">
        <v>68</v>
      </c>
      <c r="B26" s="4" t="s">
        <v>10</v>
      </c>
      <c r="C26">
        <v>4749</v>
      </c>
      <c r="D26">
        <v>213</v>
      </c>
      <c r="E26" s="48">
        <f t="shared" si="0"/>
        <v>275.62391178177597</v>
      </c>
      <c r="F26" s="48">
        <f t="shared" si="0"/>
        <v>12.362159024956471</v>
      </c>
      <c r="G26" s="16">
        <f t="shared" si="3"/>
        <v>0.14216578557877696</v>
      </c>
      <c r="H26" s="16">
        <f t="shared" si="3"/>
        <v>0.2405689612789946</v>
      </c>
      <c r="I26" s="51">
        <f t="shared" si="2"/>
        <v>4.8756258598934012</v>
      </c>
      <c r="J26" s="51">
        <f t="shared" si="2"/>
        <v>2.8812826761806689</v>
      </c>
    </row>
    <row r="27" spans="1:10" x14ac:dyDescent="0.2">
      <c r="A27" s="25" t="s">
        <v>69</v>
      </c>
      <c r="B27" s="4" t="s">
        <v>9</v>
      </c>
      <c r="C27">
        <v>5560</v>
      </c>
      <c r="D27">
        <v>276</v>
      </c>
      <c r="E27" s="48">
        <f t="shared" si="0"/>
        <v>322.69297736506093</v>
      </c>
      <c r="F27" s="48">
        <f t="shared" si="0"/>
        <v>16.018572257690074</v>
      </c>
      <c r="G27" s="16">
        <f t="shared" si="3"/>
        <v>0.14240599654015687</v>
      </c>
      <c r="H27" s="16">
        <f t="shared" si="3"/>
        <v>0.22141468206491249</v>
      </c>
      <c r="I27" s="51">
        <f t="shared" si="2"/>
        <v>4.8674016361697641</v>
      </c>
      <c r="J27" s="51">
        <f t="shared" si="2"/>
        <v>3.1305384724068759</v>
      </c>
    </row>
    <row r="28" spans="1:10" x14ac:dyDescent="0.2">
      <c r="A28" s="25" t="s">
        <v>70</v>
      </c>
      <c r="B28" s="4" t="s">
        <v>8</v>
      </c>
      <c r="C28" s="15">
        <v>6412</v>
      </c>
      <c r="D28">
        <v>356</v>
      </c>
      <c r="E28" s="48">
        <f t="shared" si="0"/>
        <v>372.1416134648868</v>
      </c>
      <c r="F28" s="48">
        <f t="shared" si="0"/>
        <v>20.661636680208936</v>
      </c>
      <c r="G28" s="16">
        <f t="shared" si="3"/>
        <v>0.14854422751805657</v>
      </c>
      <c r="H28" s="16">
        <f t="shared" si="3"/>
        <v>0.23533170250887001</v>
      </c>
      <c r="I28" s="51">
        <f t="shared" si="2"/>
        <v>4.6662680343851699</v>
      </c>
      <c r="J28" s="51">
        <f t="shared" si="2"/>
        <v>2.9454050311552034</v>
      </c>
    </row>
    <row r="29" spans="1:10" x14ac:dyDescent="0.2">
      <c r="A29" s="25" t="s">
        <v>71</v>
      </c>
      <c r="B29" s="4" t="s">
        <v>7</v>
      </c>
      <c r="C29" s="15">
        <v>7431</v>
      </c>
      <c r="D29">
        <v>434</v>
      </c>
      <c r="E29" s="48">
        <f>C29/17.23</f>
        <v>431.2826465467208</v>
      </c>
      <c r="F29" s="48">
        <f>D29/17.23</f>
        <v>25.188624492164827</v>
      </c>
      <c r="G29" s="16">
        <f t="shared" si="3"/>
        <v>0.14072479730061618</v>
      </c>
      <c r="H29" s="16">
        <f t="shared" si="3"/>
        <v>0.20987589716509619</v>
      </c>
      <c r="I29" s="51">
        <f t="shared" si="2"/>
        <v>4.9255511029747296</v>
      </c>
      <c r="J29" s="51">
        <f t="shared" si="2"/>
        <v>3.3026526148197473</v>
      </c>
    </row>
    <row r="30" spans="1:10" x14ac:dyDescent="0.2">
      <c r="A30" s="87" t="s">
        <v>72</v>
      </c>
      <c r="B30" s="131" t="s">
        <v>6</v>
      </c>
      <c r="C30" s="85">
        <v>8603</v>
      </c>
      <c r="D30" s="85">
        <v>546</v>
      </c>
      <c r="E30" s="89">
        <f>C30/17.23</f>
        <v>499.30354033662218</v>
      </c>
      <c r="F30" s="89">
        <f>D30/17.23</f>
        <v>31.688914683691234</v>
      </c>
      <c r="G30" s="100">
        <f>LN(C32/C28)/4</f>
        <v>0.13186685334550619</v>
      </c>
      <c r="H30" s="100">
        <f>LN(D32/D28)/4</f>
        <v>0.19318941067782475</v>
      </c>
      <c r="I30" s="86">
        <f>LN(2)/G30</f>
        <v>5.2564170826448757</v>
      </c>
      <c r="J30" s="86">
        <f>LN(2)/H30</f>
        <v>3.5879149800600754</v>
      </c>
    </row>
    <row r="31" spans="1:10" x14ac:dyDescent="0.2">
      <c r="A31" s="31" t="s">
        <v>73</v>
      </c>
      <c r="B31" s="4" t="s">
        <v>5</v>
      </c>
      <c r="C31">
        <v>9762</v>
      </c>
      <c r="D31">
        <v>639</v>
      </c>
      <c r="E31" s="48">
        <f t="shared" si="0"/>
        <v>566.56993615786416</v>
      </c>
      <c r="F31" s="48">
        <f t="shared" si="0"/>
        <v>37.086477074869414</v>
      </c>
      <c r="G31" s="16">
        <f t="shared" si="3"/>
        <v>0.11454820035370894</v>
      </c>
      <c r="H31" s="16">
        <f t="shared" si="3"/>
        <v>0.17213205867591269</v>
      </c>
      <c r="I31" s="51">
        <f t="shared" si="2"/>
        <v>6.0511398557079294</v>
      </c>
      <c r="J31" s="51">
        <f t="shared" si="2"/>
        <v>4.026833733889112</v>
      </c>
    </row>
    <row r="32" spans="1:10" x14ac:dyDescent="0.2">
      <c r="A32" s="31" t="s">
        <v>74</v>
      </c>
      <c r="B32" s="4" t="s">
        <v>4</v>
      </c>
      <c r="C32" s="15">
        <v>10866</v>
      </c>
      <c r="D32">
        <v>771</v>
      </c>
      <c r="E32" s="48">
        <f t="shared" si="0"/>
        <v>630.64422518862443</v>
      </c>
      <c r="F32" s="48">
        <f t="shared" si="0"/>
        <v>44.747533372025536</v>
      </c>
      <c r="G32" s="16">
        <f t="shared" si="3"/>
        <v>9.5297232541340607E-2</v>
      </c>
      <c r="H32" s="16">
        <f t="shared" si="3"/>
        <v>0.16084875383858058</v>
      </c>
      <c r="I32" s="51">
        <f t="shared" si="2"/>
        <v>7.2735289585587202</v>
      </c>
      <c r="J32" s="51">
        <f t="shared" si="2"/>
        <v>4.3093102309984426</v>
      </c>
    </row>
    <row r="33" spans="1:10" x14ac:dyDescent="0.2">
      <c r="A33" s="25" t="s">
        <v>75</v>
      </c>
      <c r="B33" s="4" t="s">
        <v>3</v>
      </c>
      <c r="C33">
        <v>11750</v>
      </c>
      <c r="D33">
        <v>864</v>
      </c>
      <c r="E33" s="48">
        <f t="shared" si="0"/>
        <v>681.95008705745795</v>
      </c>
      <c r="F33" s="48">
        <f t="shared" si="0"/>
        <v>50.145095763203713</v>
      </c>
      <c r="G33" s="16">
        <f t="shared" si="3"/>
        <v>8.3150344390200984E-2</v>
      </c>
      <c r="H33" s="16">
        <f t="shared" si="3"/>
        <v>0.15185384856898518</v>
      </c>
      <c r="I33" s="51">
        <f t="shared" si="2"/>
        <v>8.3360710727450762</v>
      </c>
      <c r="J33" s="51">
        <f t="shared" si="2"/>
        <v>4.5645677544027325</v>
      </c>
    </row>
    <row r="34" spans="1:10" x14ac:dyDescent="0.2">
      <c r="A34" s="52" t="s">
        <v>76</v>
      </c>
      <c r="B34" s="4" t="s">
        <v>2</v>
      </c>
      <c r="C34">
        <v>12595</v>
      </c>
      <c r="D34">
        <v>1039</v>
      </c>
      <c r="E34" s="48">
        <f t="shared" si="0"/>
        <v>730.9924550203134</v>
      </c>
      <c r="F34" s="48">
        <f t="shared" si="0"/>
        <v>60.301799187463722</v>
      </c>
      <c r="G34" s="16">
        <f t="shared" si="3"/>
        <v>7.5501185798804035E-2</v>
      </c>
      <c r="H34" s="16">
        <f t="shared" si="3"/>
        <v>0.13799749303196077</v>
      </c>
      <c r="I34" s="51">
        <f t="shared" si="2"/>
        <v>9.1806131682096712</v>
      </c>
      <c r="J34" s="51">
        <f t="shared" si="2"/>
        <v>5.0228969043619482</v>
      </c>
    </row>
    <row r="35" spans="1:10" x14ac:dyDescent="0.2">
      <c r="A35" s="52" t="s">
        <v>79</v>
      </c>
      <c r="B35" s="21" t="s">
        <v>1</v>
      </c>
      <c r="C35">
        <v>13614</v>
      </c>
      <c r="D35">
        <v>1173</v>
      </c>
      <c r="E35" s="48">
        <f t="shared" si="0"/>
        <v>790.13348810214745</v>
      </c>
      <c r="F35" s="48">
        <f t="shared" si="0"/>
        <v>68.078932095182822</v>
      </c>
      <c r="G35" s="16">
        <f t="shared" si="3"/>
        <v>7.2817841974492717E-2</v>
      </c>
      <c r="H35" s="16">
        <f t="shared" si="3"/>
        <v>0.13573579441402486</v>
      </c>
      <c r="I35" s="51">
        <f t="shared" si="2"/>
        <v>9.5189195637347659</v>
      </c>
      <c r="J35" s="51">
        <f t="shared" si="2"/>
        <v>5.1065909589455059</v>
      </c>
    </row>
    <row r="36" spans="1:10" x14ac:dyDescent="0.2">
      <c r="A36" s="52" t="s">
        <v>80</v>
      </c>
      <c r="B36" s="21" t="s">
        <v>0</v>
      </c>
      <c r="C36" s="22">
        <v>14697</v>
      </c>
      <c r="D36" s="22">
        <v>1339</v>
      </c>
      <c r="E36" s="48">
        <f t="shared" si="0"/>
        <v>852.98897272199645</v>
      </c>
      <c r="F36" s="48">
        <f t="shared" si="0"/>
        <v>77.713290771909456</v>
      </c>
      <c r="G36" s="28">
        <f t="shared" si="3"/>
        <v>6.9431992563417214E-2</v>
      </c>
      <c r="H36" s="16">
        <f t="shared" si="3"/>
        <v>0.11578061320522516</v>
      </c>
      <c r="I36" s="53">
        <f t="shared" si="2"/>
        <v>9.9831094423344435</v>
      </c>
      <c r="J36" s="53">
        <f t="shared" si="2"/>
        <v>5.9867292232363445</v>
      </c>
    </row>
    <row r="37" spans="1:10" x14ac:dyDescent="0.2">
      <c r="A37" s="52" t="s">
        <v>81</v>
      </c>
      <c r="B37" s="4" t="s">
        <v>83</v>
      </c>
      <c r="C37" s="22">
        <v>15723</v>
      </c>
      <c r="D37" s="22">
        <v>1487</v>
      </c>
      <c r="E37" s="48">
        <f t="shared" si="0"/>
        <v>912.53627394080092</v>
      </c>
      <c r="F37" s="48">
        <f t="shared" si="0"/>
        <v>86.302959953569356</v>
      </c>
      <c r="G37" s="16">
        <f t="shared" si="3"/>
        <v>6.7726208299972113E-2</v>
      </c>
      <c r="H37" s="16">
        <f t="shared" si="3"/>
        <v>0.10228813312760748</v>
      </c>
      <c r="I37" s="51">
        <f t="shared" si="2"/>
        <v>10.234548750904024</v>
      </c>
      <c r="J37" s="51">
        <f t="shared" si="2"/>
        <v>6.7764183328600165</v>
      </c>
    </row>
    <row r="38" spans="1:10" x14ac:dyDescent="0.2">
      <c r="A38" s="52" t="s">
        <v>82</v>
      </c>
      <c r="B38" s="4" t="s">
        <v>84</v>
      </c>
      <c r="C38">
        <v>16627</v>
      </c>
      <c r="D38">
        <v>1651</v>
      </c>
      <c r="E38" s="48">
        <f t="shared" ref="E38:F69" si="4">C38/17.23</f>
        <v>965.00290191526403</v>
      </c>
      <c r="F38" s="48">
        <f t="shared" si="4"/>
        <v>95.82124201973302</v>
      </c>
      <c r="G38" s="16">
        <f t="shared" si="3"/>
        <v>6.1593260062197508E-2</v>
      </c>
      <c r="H38" s="16">
        <f t="shared" si="3"/>
        <v>8.310244946263752E-2</v>
      </c>
      <c r="I38" s="51">
        <f t="shared" si="2"/>
        <v>11.253620604916806</v>
      </c>
      <c r="J38" s="51">
        <f t="shared" si="2"/>
        <v>8.3408754500260684</v>
      </c>
    </row>
    <row r="39" spans="1:10" ht="15" x14ac:dyDescent="0.2">
      <c r="A39" s="52" t="s">
        <v>85</v>
      </c>
      <c r="B39" s="4" t="s">
        <v>86</v>
      </c>
      <c r="C39">
        <v>17850</v>
      </c>
      <c r="D39" s="14">
        <v>1766</v>
      </c>
      <c r="E39" s="48">
        <f t="shared" si="4"/>
        <v>1035.9837492745212</v>
      </c>
      <c r="F39" s="48">
        <f t="shared" si="4"/>
        <v>102.49564712710388</v>
      </c>
      <c r="G39" s="16">
        <f t="shared" si="3"/>
        <v>5.4846007153556378E-2</v>
      </c>
      <c r="H39" s="16">
        <f t="shared" si="3"/>
        <v>8.6413188596211332E-2</v>
      </c>
      <c r="I39" s="51">
        <f t="shared" si="2"/>
        <v>12.638060937039416</v>
      </c>
      <c r="J39" s="51">
        <f t="shared" si="2"/>
        <v>8.0213123924735648</v>
      </c>
    </row>
    <row r="40" spans="1:10" ht="15" x14ac:dyDescent="0.2">
      <c r="A40" s="54" t="s">
        <v>89</v>
      </c>
      <c r="B40" s="4" t="s">
        <v>87</v>
      </c>
      <c r="C40">
        <v>18803</v>
      </c>
      <c r="D40" s="14">
        <v>1867</v>
      </c>
      <c r="E40" s="48">
        <f t="shared" si="4"/>
        <v>1091.2942542077772</v>
      </c>
      <c r="F40" s="48">
        <f t="shared" si="4"/>
        <v>108.35751596053395</v>
      </c>
      <c r="G40" s="16">
        <f t="shared" ref="G40:H55" si="5">LN(C42/C38)/4</f>
        <v>5.2946099474872686E-2</v>
      </c>
      <c r="H40" s="16">
        <f t="shared" si="5"/>
        <v>7.7164941773363402E-2</v>
      </c>
      <c r="I40" s="51">
        <f t="shared" si="2"/>
        <v>13.091562691769223</v>
      </c>
      <c r="J40" s="51">
        <f t="shared" si="2"/>
        <v>8.9826696506264074</v>
      </c>
    </row>
    <row r="41" spans="1:10" ht="15" x14ac:dyDescent="0.2">
      <c r="A41" s="54" t="s">
        <v>90</v>
      </c>
      <c r="B41" s="4" t="s">
        <v>88</v>
      </c>
      <c r="C41" s="14">
        <v>19580</v>
      </c>
      <c r="D41" s="14">
        <v>2101</v>
      </c>
      <c r="E41" s="48">
        <f t="shared" si="4"/>
        <v>1136.3900174114915</v>
      </c>
      <c r="F41" s="48">
        <f t="shared" si="4"/>
        <v>121.93847939640162</v>
      </c>
      <c r="G41" s="16">
        <f t="shared" si="5"/>
        <v>4.9540455325793049E-2</v>
      </c>
      <c r="H41" s="16">
        <f t="shared" si="5"/>
        <v>7.6270894517858664E-2</v>
      </c>
      <c r="I41" s="51">
        <f t="shared" si="2"/>
        <v>13.991538349851638</v>
      </c>
      <c r="J41" s="51">
        <f t="shared" si="2"/>
        <v>9.087964484245644</v>
      </c>
    </row>
    <row r="42" spans="1:10" ht="15" x14ac:dyDescent="0.2">
      <c r="A42" s="54" t="s">
        <v>94</v>
      </c>
      <c r="B42" s="4" t="s">
        <v>98</v>
      </c>
      <c r="C42" s="14">
        <v>20549</v>
      </c>
      <c r="D42" s="14">
        <v>2248</v>
      </c>
      <c r="E42" s="48">
        <f t="shared" si="4"/>
        <v>1192.6291352292512</v>
      </c>
      <c r="F42" s="48">
        <f t="shared" si="4"/>
        <v>130.47011027278003</v>
      </c>
      <c r="G42" s="16">
        <f t="shared" si="5"/>
        <v>5.1421576847671152E-2</v>
      </c>
      <c r="H42" s="16">
        <f t="shared" si="5"/>
        <v>7.4087053903965611E-2</v>
      </c>
      <c r="I42" s="51">
        <f t="shared" si="2"/>
        <v>13.479695160132716</v>
      </c>
      <c r="J42" s="51">
        <f t="shared" si="2"/>
        <v>9.3558475338812688</v>
      </c>
    </row>
    <row r="43" spans="1:10" ht="15" x14ac:dyDescent="0.2">
      <c r="A43" s="54" t="s">
        <v>95</v>
      </c>
      <c r="B43" s="4" t="s">
        <v>99</v>
      </c>
      <c r="C43" s="14">
        <v>21762</v>
      </c>
      <c r="D43" s="14">
        <v>2396</v>
      </c>
      <c r="E43" s="48">
        <f t="shared" si="4"/>
        <v>1263.0295995356935</v>
      </c>
      <c r="F43" s="48">
        <f t="shared" si="4"/>
        <v>139.05977945443993</v>
      </c>
      <c r="G43" s="16">
        <f t="shared" si="5"/>
        <v>5.5151785050374429E-2</v>
      </c>
      <c r="H43" s="16">
        <f t="shared" si="5"/>
        <v>5.7375303439822188E-2</v>
      </c>
      <c r="I43" s="51">
        <f t="shared" si="2"/>
        <v>12.567991769021436</v>
      </c>
      <c r="J43" s="51">
        <f t="shared" si="2"/>
        <v>12.080932718498811</v>
      </c>
    </row>
    <row r="44" spans="1:10" ht="15" x14ac:dyDescent="0.2">
      <c r="A44" s="54" t="s">
        <v>96</v>
      </c>
      <c r="B44" s="4" t="s">
        <v>100</v>
      </c>
      <c r="C44" s="14">
        <v>23097</v>
      </c>
      <c r="D44" s="14">
        <v>2511</v>
      </c>
      <c r="E44" s="48">
        <f t="shared" si="4"/>
        <v>1340.5107370864771</v>
      </c>
      <c r="F44" s="48">
        <f t="shared" si="4"/>
        <v>145.73418456181079</v>
      </c>
      <c r="G44" s="16">
        <f t="shared" si="5"/>
        <v>5.4818033011837235E-2</v>
      </c>
      <c r="H44" s="16">
        <f t="shared" si="5"/>
        <v>4.9205374506774327E-2</v>
      </c>
      <c r="I44" s="51">
        <f t="shared" si="2"/>
        <v>12.644510254686979</v>
      </c>
      <c r="J44" s="51">
        <f t="shared" si="2"/>
        <v>14.086818513382447</v>
      </c>
    </row>
    <row r="45" spans="1:10" ht="15" x14ac:dyDescent="0.2">
      <c r="A45" s="54" t="s">
        <v>97</v>
      </c>
      <c r="B45" s="21" t="s">
        <v>101</v>
      </c>
      <c r="C45" s="56">
        <v>24413</v>
      </c>
      <c r="D45" s="56">
        <v>2643</v>
      </c>
      <c r="E45" s="48">
        <f t="shared" si="4"/>
        <v>1416.8891468369122</v>
      </c>
      <c r="F45" s="48">
        <f t="shared" si="4"/>
        <v>153.3952408589669</v>
      </c>
      <c r="G45" s="28">
        <f t="shared" si="5"/>
        <v>4.9725520558313738E-2</v>
      </c>
      <c r="H45" s="16">
        <f t="shared" si="5"/>
        <v>4.0999867254537352E-2</v>
      </c>
      <c r="I45" s="53">
        <f t="shared" ref="I45:J53" si="6">LN(2)/G45</f>
        <v>13.939465545606163</v>
      </c>
      <c r="J45" s="53">
        <f t="shared" si="6"/>
        <v>16.906083530873783</v>
      </c>
    </row>
    <row r="46" spans="1:10" ht="15" x14ac:dyDescent="0.2">
      <c r="A46" s="54" t="s">
        <v>102</v>
      </c>
      <c r="B46" s="4" t="s">
        <v>103</v>
      </c>
      <c r="C46" s="14">
        <v>25587</v>
      </c>
      <c r="D46" s="14">
        <v>2737</v>
      </c>
      <c r="E46" s="48">
        <f t="shared" si="4"/>
        <v>1485.0261172373766</v>
      </c>
      <c r="F46" s="48">
        <f t="shared" si="4"/>
        <v>158.85084155542657</v>
      </c>
      <c r="G46" s="16">
        <f t="shared" si="5"/>
        <v>4.2883366193746351E-2</v>
      </c>
      <c r="H46" s="16">
        <f t="shared" si="5"/>
        <v>3.9856934232025541E-2</v>
      </c>
      <c r="I46" s="51">
        <f t="shared" si="6"/>
        <v>16.163544098388115</v>
      </c>
      <c r="J46" s="51">
        <f t="shared" si="6"/>
        <v>17.390880505881782</v>
      </c>
    </row>
    <row r="47" spans="1:10" ht="15" x14ac:dyDescent="0.2">
      <c r="A47" s="52" t="s">
        <v>104</v>
      </c>
      <c r="B47" s="4" t="s">
        <v>107</v>
      </c>
      <c r="C47" s="14">
        <v>26551</v>
      </c>
      <c r="D47" s="14">
        <v>2823</v>
      </c>
      <c r="E47" s="48">
        <f t="shared" si="4"/>
        <v>1540.975043528729</v>
      </c>
      <c r="F47" s="48">
        <f t="shared" si="4"/>
        <v>163.84213580963436</v>
      </c>
      <c r="G47" s="16">
        <f t="shared" si="5"/>
        <v>3.5634535884877222E-2</v>
      </c>
      <c r="H47" s="16">
        <f t="shared" si="5"/>
        <v>4.2598877077919255E-2</v>
      </c>
      <c r="I47" s="51">
        <f t="shared" si="6"/>
        <v>19.45155628795791</v>
      </c>
      <c r="J47" s="51">
        <f t="shared" si="6"/>
        <v>16.271489487670834</v>
      </c>
    </row>
    <row r="48" spans="1:10" ht="15" x14ac:dyDescent="0.2">
      <c r="A48" s="52" t="s">
        <v>159</v>
      </c>
      <c r="B48" s="4" t="s">
        <v>108</v>
      </c>
      <c r="C48" s="14">
        <v>27419</v>
      </c>
      <c r="D48" s="14">
        <v>2945</v>
      </c>
      <c r="E48" s="48">
        <f t="shared" si="4"/>
        <v>1591.3522925130585</v>
      </c>
      <c r="F48" s="48">
        <f t="shared" si="4"/>
        <v>170.92280905397561</v>
      </c>
      <c r="G48" s="16">
        <f t="shared" si="5"/>
        <v>3.314090910588418E-2</v>
      </c>
      <c r="H48" s="16">
        <f t="shared" si="5"/>
        <v>4.7898798394820939E-2</v>
      </c>
      <c r="I48" s="51">
        <f t="shared" si="6"/>
        <v>20.915152880850719</v>
      </c>
      <c r="J48" s="51">
        <f t="shared" si="6"/>
        <v>14.471076598758517</v>
      </c>
    </row>
    <row r="49" spans="1:10" ht="15" x14ac:dyDescent="0.2">
      <c r="A49" s="52" t="s">
        <v>105</v>
      </c>
      <c r="B49" s="4" t="s">
        <v>109</v>
      </c>
      <c r="C49" s="14">
        <v>28153</v>
      </c>
      <c r="D49" s="14">
        <v>3134</v>
      </c>
      <c r="E49" s="48">
        <f t="shared" si="4"/>
        <v>1633.9524085896692</v>
      </c>
      <c r="F49" s="48">
        <f t="shared" si="4"/>
        <v>181.89204875217644</v>
      </c>
      <c r="G49" s="16">
        <f t="shared" si="5"/>
        <v>3.4246435283016657E-2</v>
      </c>
      <c r="H49" s="16">
        <f t="shared" si="5"/>
        <v>5.0794845170919853E-2</v>
      </c>
      <c r="I49" s="51">
        <f t="shared" si="6"/>
        <v>20.239980448525333</v>
      </c>
      <c r="J49" s="51">
        <f t="shared" si="6"/>
        <v>13.646014240767355</v>
      </c>
    </row>
    <row r="50" spans="1:10" ht="15" x14ac:dyDescent="0.2">
      <c r="A50" s="54" t="s">
        <v>106</v>
      </c>
      <c r="B50" s="21" t="s">
        <v>110</v>
      </c>
      <c r="C50" s="56">
        <v>29214</v>
      </c>
      <c r="D50" s="56">
        <v>3315</v>
      </c>
      <c r="E50" s="66">
        <f t="shared" si="4"/>
        <v>1695.5310504933257</v>
      </c>
      <c r="F50" s="66">
        <f t="shared" si="4"/>
        <v>192.39698200812535</v>
      </c>
      <c r="G50" s="28">
        <f t="shared" si="5"/>
        <v>3.5393188746681625E-2</v>
      </c>
      <c r="H50" s="28">
        <f t="shared" si="5"/>
        <v>5.0275691890797024E-2</v>
      </c>
      <c r="I50" s="53">
        <f t="shared" si="6"/>
        <v>19.584196991149405</v>
      </c>
      <c r="J50" s="53">
        <f t="shared" si="6"/>
        <v>13.786924744178927</v>
      </c>
    </row>
    <row r="51" spans="1:10" ht="15" x14ac:dyDescent="0.2">
      <c r="A51" s="52" t="s">
        <v>111</v>
      </c>
      <c r="B51" s="4" t="s">
        <v>112</v>
      </c>
      <c r="C51" s="56">
        <v>30449</v>
      </c>
      <c r="D51" s="56">
        <v>3459</v>
      </c>
      <c r="E51" s="48">
        <f t="shared" si="4"/>
        <v>1767.2083575159604</v>
      </c>
      <c r="F51" s="48">
        <f t="shared" si="4"/>
        <v>200.75449796865931</v>
      </c>
      <c r="G51" s="28">
        <f t="shared" si="5"/>
        <v>3.7086015627812392E-2</v>
      </c>
      <c r="H51" s="16">
        <f t="shared" si="5"/>
        <v>4.0422243614807812E-2</v>
      </c>
      <c r="I51" s="53">
        <f t="shared" si="6"/>
        <v>18.690257468373726</v>
      </c>
      <c r="J51" s="53">
        <f t="shared" si="6"/>
        <v>17.147667189508152</v>
      </c>
    </row>
    <row r="52" spans="1:10" ht="15" x14ac:dyDescent="0.2">
      <c r="A52" s="23" t="s">
        <v>113</v>
      </c>
      <c r="B52" s="4" t="s">
        <v>34</v>
      </c>
      <c r="C52" s="14">
        <v>31589</v>
      </c>
      <c r="D52" s="14">
        <v>3601</v>
      </c>
      <c r="E52" s="48">
        <f t="shared" si="4"/>
        <v>1833.3720255368544</v>
      </c>
      <c r="F52" s="48">
        <f t="shared" si="4"/>
        <v>208.9959373186303</v>
      </c>
      <c r="G52" s="28">
        <f t="shared" si="5"/>
        <v>3.3850935036404642E-2</v>
      </c>
      <c r="H52" s="16">
        <f t="shared" si="5"/>
        <v>3.0891211865481109E-2</v>
      </c>
      <c r="I52" s="53">
        <f t="shared" si="6"/>
        <v>20.476455962427838</v>
      </c>
      <c r="J52" s="53">
        <f t="shared" si="6"/>
        <v>22.438329178483656</v>
      </c>
    </row>
    <row r="53" spans="1:10" ht="15" x14ac:dyDescent="0.2">
      <c r="A53" s="25" t="s">
        <v>114</v>
      </c>
      <c r="B53" s="4" t="s">
        <v>35</v>
      </c>
      <c r="C53" s="14">
        <v>32655</v>
      </c>
      <c r="D53" s="14">
        <v>3684</v>
      </c>
      <c r="E53" s="48">
        <f t="shared" si="4"/>
        <v>1895.240858966918</v>
      </c>
      <c r="F53" s="48">
        <f t="shared" si="4"/>
        <v>213.8131166569936</v>
      </c>
      <c r="G53" s="28">
        <f t="shared" si="5"/>
        <v>2.8560200525605907E-2</v>
      </c>
      <c r="H53" s="16">
        <f t="shared" si="5"/>
        <v>3.1022798678308046E-2</v>
      </c>
      <c r="I53" s="53">
        <f t="shared" si="6"/>
        <v>24.269688860850184</v>
      </c>
      <c r="J53" s="53">
        <f t="shared" si="6"/>
        <v>22.343154392598755</v>
      </c>
    </row>
    <row r="54" spans="1:10" ht="15" x14ac:dyDescent="0.2">
      <c r="A54" s="25" t="s">
        <v>125</v>
      </c>
      <c r="B54" s="4" t="s">
        <v>36</v>
      </c>
      <c r="C54" s="14">
        <v>33450</v>
      </c>
      <c r="D54" s="14">
        <v>3751</v>
      </c>
      <c r="E54" s="48">
        <f t="shared" si="4"/>
        <v>1941.3813116656993</v>
      </c>
      <c r="F54" s="48">
        <f t="shared" si="4"/>
        <v>217.70168311085317</v>
      </c>
      <c r="G54" s="28">
        <f t="shared" si="5"/>
        <v>2.450364922305847E-2</v>
      </c>
      <c r="H54" s="16">
        <f t="shared" si="5"/>
        <v>2.9623115840767534E-2</v>
      </c>
      <c r="I54" s="53">
        <f>LN(2)/G54</f>
        <v>28.287508291119291</v>
      </c>
      <c r="J54" s="53">
        <f>LN(2)/H54</f>
        <v>23.398861358332585</v>
      </c>
    </row>
    <row r="55" spans="1:10" ht="15" x14ac:dyDescent="0.2">
      <c r="A55" s="25" t="s">
        <v>126</v>
      </c>
      <c r="B55" s="4" t="s">
        <v>37</v>
      </c>
      <c r="C55" s="14">
        <v>34134</v>
      </c>
      <c r="D55" s="14">
        <v>3916</v>
      </c>
      <c r="E55" s="48">
        <f t="shared" si="4"/>
        <v>1981.0795124782355</v>
      </c>
      <c r="F55" s="48">
        <f t="shared" si="4"/>
        <v>227.27800348229832</v>
      </c>
      <c r="G55" s="28">
        <f t="shared" si="5"/>
        <v>2.2491175150904246E-2</v>
      </c>
      <c r="H55" s="16">
        <f t="shared" si="5"/>
        <v>3.1398541780494456E-2</v>
      </c>
      <c r="I55" s="53">
        <f>LN(2)/G55</f>
        <v>30.818628902637737</v>
      </c>
      <c r="J55" s="53">
        <f>LN(2)/H55</f>
        <v>22.075776174756793</v>
      </c>
    </row>
    <row r="56" spans="1:10" ht="15" x14ac:dyDescent="0.2">
      <c r="A56" s="25" t="s">
        <v>127</v>
      </c>
      <c r="B56" s="4" t="s">
        <v>38</v>
      </c>
      <c r="C56" s="14">
        <v>34842</v>
      </c>
      <c r="D56" s="14">
        <v>4054</v>
      </c>
      <c r="E56" s="48">
        <f t="shared" si="4"/>
        <v>2022.1706326175274</v>
      </c>
      <c r="F56" s="48">
        <f t="shared" si="4"/>
        <v>235.28728961114334</v>
      </c>
      <c r="G56" s="28">
        <f t="shared" ref="G56:H70" si="7">LN(C58/C54)/4</f>
        <v>2.2054729667235928E-2</v>
      </c>
      <c r="H56" s="16">
        <f t="shared" si="7"/>
        <v>3.3507783608748273E-2</v>
      </c>
      <c r="I56" s="53">
        <f t="shared" ref="I56:J69" si="8">LN(2)/G56</f>
        <v>31.428504951918367</v>
      </c>
      <c r="J56" s="53">
        <f t="shared" si="8"/>
        <v>20.686154257573072</v>
      </c>
    </row>
    <row r="57" spans="1:10" ht="15" x14ac:dyDescent="0.2">
      <c r="A57" s="25" t="s">
        <v>128</v>
      </c>
      <c r="B57" s="4" t="s">
        <v>39</v>
      </c>
      <c r="C57" s="14">
        <v>35729</v>
      </c>
      <c r="D57" s="14">
        <v>4177</v>
      </c>
      <c r="E57" s="48">
        <f t="shared" si="4"/>
        <v>2073.6506094022052</v>
      </c>
      <c r="F57" s="48">
        <f t="shared" si="4"/>
        <v>242.42600116076611</v>
      </c>
      <c r="G57" s="28">
        <f t="shared" si="7"/>
        <v>2.1436488235103319E-2</v>
      </c>
      <c r="H57" s="16">
        <f t="shared" si="7"/>
        <v>2.9644295426884171E-2</v>
      </c>
      <c r="I57" s="53">
        <f t="shared" si="8"/>
        <v>32.334922257689684</v>
      </c>
      <c r="J57" s="53">
        <f t="shared" si="8"/>
        <v>23.382143868777387</v>
      </c>
    </row>
    <row r="58" spans="1:10" ht="15" x14ac:dyDescent="0.2">
      <c r="A58" s="25" t="s">
        <v>129</v>
      </c>
      <c r="B58" s="4" t="s">
        <v>40</v>
      </c>
      <c r="C58" s="14">
        <v>36535</v>
      </c>
      <c r="D58" s="14">
        <v>4289</v>
      </c>
      <c r="E58" s="48">
        <f t="shared" si="4"/>
        <v>2120.4294834590828</v>
      </c>
      <c r="F58" s="48">
        <f t="shared" si="4"/>
        <v>248.92629135229251</v>
      </c>
      <c r="G58" s="28">
        <f t="shared" si="7"/>
        <v>2.0668828785790752E-2</v>
      </c>
      <c r="H58" s="16">
        <f t="shared" si="7"/>
        <v>2.4700575924252597E-2</v>
      </c>
      <c r="I58" s="53">
        <f t="shared" si="8"/>
        <v>33.53587122635922</v>
      </c>
      <c r="J58" s="53">
        <f t="shared" si="8"/>
        <v>28.061984574188379</v>
      </c>
    </row>
    <row r="59" spans="1:10" ht="15" x14ac:dyDescent="0.2">
      <c r="A59" s="25" t="s">
        <v>130</v>
      </c>
      <c r="B59" s="4" t="s">
        <v>41</v>
      </c>
      <c r="C59" s="14">
        <v>37190</v>
      </c>
      <c r="D59" s="14">
        <v>4409</v>
      </c>
      <c r="E59" s="48">
        <f t="shared" si="4"/>
        <v>2158.444573418456</v>
      </c>
      <c r="F59" s="48">
        <f t="shared" si="4"/>
        <v>255.89088798607079</v>
      </c>
      <c r="G59" s="28">
        <f t="shared" si="7"/>
        <v>1.7012537203897966E-2</v>
      </c>
      <c r="H59" s="16">
        <f t="shared" si="7"/>
        <v>1.9619033132693323E-2</v>
      </c>
      <c r="I59" s="53">
        <f t="shared" si="8"/>
        <v>40.743316076400951</v>
      </c>
      <c r="J59" s="53">
        <f t="shared" si="8"/>
        <v>35.330343543019914</v>
      </c>
    </row>
    <row r="60" spans="1:10" ht="15" x14ac:dyDescent="0.2">
      <c r="A60" s="25" t="s">
        <v>131</v>
      </c>
      <c r="B60" s="4" t="s">
        <v>42</v>
      </c>
      <c r="C60" s="14">
        <v>37845</v>
      </c>
      <c r="D60" s="14">
        <v>4475</v>
      </c>
      <c r="E60" s="48">
        <f t="shared" si="4"/>
        <v>2196.4596633778292</v>
      </c>
      <c r="F60" s="48">
        <f t="shared" si="4"/>
        <v>259.72141613464885</v>
      </c>
      <c r="G60" s="28">
        <f t="shared" si="7"/>
        <v>1.2550833558929055E-2</v>
      </c>
      <c r="H60" s="16">
        <f t="shared" si="7"/>
        <v>1.5645985643215076E-2</v>
      </c>
      <c r="I60" s="53">
        <f t="shared" si="8"/>
        <v>55.227182904263657</v>
      </c>
      <c r="J60" s="53">
        <f t="shared" si="8"/>
        <v>44.301918483514036</v>
      </c>
    </row>
    <row r="61" spans="1:10" ht="15" x14ac:dyDescent="0.2">
      <c r="A61" s="25" t="s">
        <v>145</v>
      </c>
      <c r="B61" s="4" t="s">
        <v>43</v>
      </c>
      <c r="C61" s="14">
        <v>38245</v>
      </c>
      <c r="D61" s="14">
        <v>4518</v>
      </c>
      <c r="E61" s="48">
        <f t="shared" si="4"/>
        <v>2219.6749854904238</v>
      </c>
      <c r="F61" s="48">
        <f t="shared" si="4"/>
        <v>262.21706326175274</v>
      </c>
      <c r="G61" s="28">
        <f t="shared" si="7"/>
        <v>1.0607970938883033E-2</v>
      </c>
      <c r="H61" s="16">
        <f t="shared" si="7"/>
        <v>1.6563073335525855E-2</v>
      </c>
      <c r="I61" s="53">
        <f t="shared" si="8"/>
        <v>65.342107793606971</v>
      </c>
      <c r="J61" s="53">
        <f t="shared" si="8"/>
        <v>41.848947143959428</v>
      </c>
    </row>
    <row r="62" spans="1:10" ht="15" x14ac:dyDescent="0.2">
      <c r="A62" s="25" t="s">
        <v>136</v>
      </c>
      <c r="B62" s="4" t="s">
        <v>44</v>
      </c>
      <c r="C62" s="14">
        <v>38416</v>
      </c>
      <c r="D62" s="14">
        <v>4566</v>
      </c>
      <c r="E62" s="48">
        <f t="shared" si="4"/>
        <v>2229.5995356935578</v>
      </c>
      <c r="F62" s="48">
        <f t="shared" si="4"/>
        <v>265.00290191526409</v>
      </c>
      <c r="G62" s="28">
        <f t="shared" si="7"/>
        <v>9.5331724858130507E-3</v>
      </c>
      <c r="H62" s="16">
        <f t="shared" si="7"/>
        <v>1.7266839152145694E-2</v>
      </c>
      <c r="I62" s="53">
        <f t="shared" si="8"/>
        <v>72.708972966917756</v>
      </c>
      <c r="J62" s="53">
        <f t="shared" si="8"/>
        <v>40.143258094450374</v>
      </c>
    </row>
    <row r="63" spans="1:10" ht="15" x14ac:dyDescent="0.2">
      <c r="A63" s="25" t="s">
        <v>137</v>
      </c>
      <c r="B63" s="4" t="s">
        <v>45</v>
      </c>
      <c r="C63" s="14">
        <v>38802</v>
      </c>
      <c r="D63" s="14">
        <v>4711</v>
      </c>
      <c r="E63" s="48">
        <f t="shared" si="4"/>
        <v>2252.0023215322112</v>
      </c>
      <c r="F63" s="48">
        <f t="shared" si="4"/>
        <v>273.41845618107948</v>
      </c>
      <c r="G63" s="28">
        <f t="shared" si="7"/>
        <v>9.9069808229762645E-3</v>
      </c>
      <c r="H63" s="16">
        <f t="shared" si="7"/>
        <v>1.9934048565293728E-2</v>
      </c>
      <c r="I63" s="53">
        <f t="shared" si="8"/>
        <v>69.965531673625406</v>
      </c>
      <c r="J63" s="53">
        <f t="shared" si="8"/>
        <v>34.772022265800665</v>
      </c>
    </row>
    <row r="64" spans="1:10" ht="15" x14ac:dyDescent="0.2">
      <c r="A64" s="25" t="s">
        <v>138</v>
      </c>
      <c r="B64" s="4" t="s">
        <v>46</v>
      </c>
      <c r="C64" s="14">
        <v>39316</v>
      </c>
      <c r="D64" s="14">
        <v>4795</v>
      </c>
      <c r="E64" s="48">
        <f t="shared" si="4"/>
        <v>2281.8340104468948</v>
      </c>
      <c r="F64" s="48">
        <f t="shared" si="4"/>
        <v>278.29367382472429</v>
      </c>
      <c r="G64" s="28">
        <f t="shared" si="7"/>
        <v>1.1572019448298609E-2</v>
      </c>
      <c r="H64" s="16">
        <f t="shared" si="7"/>
        <v>2.204924461409543E-2</v>
      </c>
      <c r="I64" s="53">
        <f t="shared" si="8"/>
        <v>59.898549570952902</v>
      </c>
      <c r="J64" s="53">
        <f t="shared" si="8"/>
        <v>31.436323225188257</v>
      </c>
    </row>
    <row r="65" spans="1:10" ht="15" x14ac:dyDescent="0.2">
      <c r="A65" s="31" t="s">
        <v>139</v>
      </c>
      <c r="B65" s="4" t="s">
        <v>47</v>
      </c>
      <c r="C65" s="14">
        <v>39791</v>
      </c>
      <c r="D65" s="14">
        <v>4893</v>
      </c>
      <c r="E65" s="48">
        <f t="shared" si="4"/>
        <v>2309.4022054556008</v>
      </c>
      <c r="F65" s="48">
        <f t="shared" si="4"/>
        <v>283.9814277423099</v>
      </c>
      <c r="G65" s="28">
        <f t="shared" si="7"/>
        <v>1.1145433494326841E-2</v>
      </c>
      <c r="H65" s="16">
        <f t="shared" si="7"/>
        <v>1.766886428166305E-2</v>
      </c>
      <c r="I65" s="53">
        <f t="shared" si="8"/>
        <v>62.191136927313366</v>
      </c>
      <c r="J65" s="53">
        <f t="shared" si="8"/>
        <v>39.229866136857559</v>
      </c>
    </row>
    <row r="66" spans="1:10" ht="15" x14ac:dyDescent="0.2">
      <c r="A66" s="25" t="s">
        <v>140</v>
      </c>
      <c r="B66" s="4" t="s">
        <v>48</v>
      </c>
      <c r="C66" s="14">
        <v>40236</v>
      </c>
      <c r="D66" s="14">
        <v>4987</v>
      </c>
      <c r="E66" s="48">
        <f t="shared" si="4"/>
        <v>2335.2292513058619</v>
      </c>
      <c r="F66" s="48">
        <f t="shared" si="4"/>
        <v>289.43702843876957</v>
      </c>
      <c r="G66" s="28">
        <f t="shared" si="7"/>
        <v>9.0787390316947967E-3</v>
      </c>
      <c r="H66" s="16">
        <f t="shared" si="7"/>
        <v>1.453279414064272E-2</v>
      </c>
      <c r="I66" s="53">
        <f t="shared" si="8"/>
        <v>76.348397959242831</v>
      </c>
      <c r="J66" s="53">
        <f t="shared" si="8"/>
        <v>47.695382859754076</v>
      </c>
    </row>
    <row r="67" spans="1:10" ht="15" x14ac:dyDescent="0.2">
      <c r="A67" s="25" t="s">
        <v>141</v>
      </c>
      <c r="B67" s="4" t="s">
        <v>132</v>
      </c>
      <c r="C67" s="14">
        <v>40571</v>
      </c>
      <c r="D67" s="14">
        <v>5056</v>
      </c>
      <c r="E67" s="48">
        <f t="shared" si="4"/>
        <v>2354.6720835751594</v>
      </c>
      <c r="F67" s="48">
        <f t="shared" si="4"/>
        <v>293.44167150319208</v>
      </c>
      <c r="G67" s="28">
        <f t="shared" si="7"/>
        <v>8.0127534248392047E-3</v>
      </c>
      <c r="H67" s="16">
        <f t="shared" si="7"/>
        <v>1.3670038543328555E-2</v>
      </c>
      <c r="I67" s="53">
        <f t="shared" si="8"/>
        <v>86.505492408042613</v>
      </c>
      <c r="J67" s="53">
        <f t="shared" si="8"/>
        <v>50.705576166661558</v>
      </c>
    </row>
    <row r="68" spans="1:10" ht="15" x14ac:dyDescent="0.2">
      <c r="A68" s="25" t="s">
        <v>142</v>
      </c>
      <c r="B68" s="4" t="s">
        <v>133</v>
      </c>
      <c r="C68" s="14">
        <v>40770</v>
      </c>
      <c r="D68" s="14">
        <v>5082</v>
      </c>
      <c r="E68" s="48">
        <f t="shared" si="4"/>
        <v>2366.2217063261751</v>
      </c>
      <c r="F68" s="48">
        <f t="shared" si="4"/>
        <v>294.95066744051076</v>
      </c>
      <c r="G68" s="28">
        <f t="shared" si="7"/>
        <v>6.6400813328031617E-3</v>
      </c>
      <c r="H68" s="16">
        <f t="shared" si="7"/>
        <v>1.0648258521568345E-2</v>
      </c>
      <c r="I68" s="53">
        <f t="shared" si="8"/>
        <v>104.38835698226724</v>
      </c>
      <c r="J68" s="53">
        <f t="shared" si="8"/>
        <v>65.094886563465408</v>
      </c>
    </row>
    <row r="69" spans="1:10" ht="15" x14ac:dyDescent="0.2">
      <c r="A69" s="25" t="s">
        <v>143</v>
      </c>
      <c r="B69" s="4" t="s">
        <v>134</v>
      </c>
      <c r="C69" s="14">
        <v>41087</v>
      </c>
      <c r="D69" s="14">
        <v>5168</v>
      </c>
      <c r="E69" s="48">
        <f t="shared" si="4"/>
        <v>2384.6198491004061</v>
      </c>
      <c r="F69" s="48">
        <f t="shared" si="4"/>
        <v>299.94196169471849</v>
      </c>
      <c r="G69" s="28">
        <f t="shared" si="7"/>
        <v>7.3051526908267956E-3</v>
      </c>
      <c r="H69" s="16">
        <f t="shared" si="7"/>
        <v>1.1216111426207221E-2</v>
      </c>
      <c r="I69" s="53">
        <f t="shared" si="8"/>
        <v>94.884694392540482</v>
      </c>
      <c r="J69" s="53">
        <f t="shared" si="8"/>
        <v>61.799241664126022</v>
      </c>
    </row>
    <row r="70" spans="1:10" ht="15" x14ac:dyDescent="0.2">
      <c r="A70" s="87" t="s">
        <v>144</v>
      </c>
      <c r="B70" s="131" t="s">
        <v>135</v>
      </c>
      <c r="C70" s="88">
        <v>41319</v>
      </c>
      <c r="D70" s="88">
        <v>5204</v>
      </c>
      <c r="E70" s="89">
        <f>C70/17.23</f>
        <v>2398.0847359257109</v>
      </c>
      <c r="F70" s="89">
        <f>D70/17.23</f>
        <v>302.03134068485201</v>
      </c>
      <c r="G70" s="100">
        <f t="shared" si="7"/>
        <v>7.9837348122016073E-3</v>
      </c>
      <c r="H70" s="100">
        <f t="shared" si="7"/>
        <v>1.3268126403685231E-2</v>
      </c>
      <c r="I70" s="86">
        <f>LN(2)/G70</f>
        <v>86.819915348466083</v>
      </c>
      <c r="J70" s="86">
        <f>LN(2)/H70</f>
        <v>52.241526759002177</v>
      </c>
    </row>
    <row r="71" spans="1:10" ht="15" x14ac:dyDescent="0.2">
      <c r="A71" s="25" t="s">
        <v>151</v>
      </c>
      <c r="B71" s="4" t="s">
        <v>146</v>
      </c>
      <c r="C71" s="14">
        <v>41774</v>
      </c>
      <c r="D71" s="14">
        <v>5288</v>
      </c>
      <c r="E71" s="48">
        <f t="shared" ref="E71:F72" si="9">C71/17.23</f>
        <v>2424.4921648287868</v>
      </c>
      <c r="F71" s="48">
        <f t="shared" si="9"/>
        <v>306.90655832849683</v>
      </c>
      <c r="G71" s="28"/>
      <c r="H71" s="16"/>
      <c r="I71" s="53"/>
      <c r="J71" s="53"/>
    </row>
    <row r="72" spans="1:10" ht="15" x14ac:dyDescent="0.2">
      <c r="A72" s="25" t="s">
        <v>152</v>
      </c>
      <c r="B72" s="4" t="s">
        <v>147</v>
      </c>
      <c r="C72" s="14">
        <v>42093</v>
      </c>
      <c r="D72" s="14">
        <v>5359</v>
      </c>
      <c r="E72" s="48">
        <f t="shared" si="9"/>
        <v>2443.006384213581</v>
      </c>
      <c r="F72" s="48">
        <f t="shared" si="9"/>
        <v>311.02727800348231</v>
      </c>
      <c r="G72" s="28"/>
      <c r="H72" s="16"/>
      <c r="I72" s="53"/>
      <c r="J72" s="53"/>
    </row>
    <row r="73" spans="1:10" x14ac:dyDescent="0.2">
      <c r="A73" s="25"/>
      <c r="B73" s="2"/>
      <c r="I73" s="51"/>
      <c r="J73" s="51"/>
    </row>
    <row r="74" spans="1:10" x14ac:dyDescent="0.2">
      <c r="A74" s="25"/>
      <c r="I74" s="51"/>
      <c r="J74" s="51"/>
    </row>
    <row r="75" spans="1:10" x14ac:dyDescent="0.2">
      <c r="A75" s="25"/>
      <c r="I75" s="51"/>
      <c r="J75" s="51"/>
    </row>
    <row r="76" spans="1:10" x14ac:dyDescent="0.2">
      <c r="A76" s="25" t="s">
        <v>185</v>
      </c>
      <c r="B76" t="s">
        <v>160</v>
      </c>
      <c r="C76">
        <v>51093</v>
      </c>
      <c r="D76">
        <v>6135</v>
      </c>
      <c r="E76" s="66">
        <f>C76/17.23</f>
        <v>2965.3511317469529</v>
      </c>
      <c r="F76" s="66">
        <f>D76/17.23</f>
        <v>356.06500290191525</v>
      </c>
      <c r="I76" s="51"/>
      <c r="J76" s="51"/>
    </row>
    <row r="77" spans="1:10" x14ac:dyDescent="0.2">
      <c r="A77" s="31" t="s">
        <v>186</v>
      </c>
      <c r="B77" s="22" t="s">
        <v>161</v>
      </c>
      <c r="C77">
        <v>51146</v>
      </c>
      <c r="D77">
        <v>6135</v>
      </c>
      <c r="E77" s="66">
        <f t="shared" ref="E77" si="10">C77/17.23</f>
        <v>2968.4271619268716</v>
      </c>
      <c r="F77" s="66">
        <f t="shared" ref="F77" si="11">D77/17.23</f>
        <v>356.06500290191525</v>
      </c>
      <c r="I77" s="51"/>
      <c r="J77" s="51"/>
    </row>
    <row r="78" spans="1:10" x14ac:dyDescent="0.2">
      <c r="A78" s="87" t="s">
        <v>187</v>
      </c>
      <c r="B78" s="85" t="s">
        <v>162</v>
      </c>
      <c r="C78" s="85">
        <v>51252</v>
      </c>
      <c r="D78" s="85">
        <v>6136</v>
      </c>
      <c r="E78" s="89">
        <f>C78/17.23</f>
        <v>2974.579222286709</v>
      </c>
      <c r="F78" s="89">
        <f>D78/17.23</f>
        <v>356.12304120719676</v>
      </c>
      <c r="G78" s="100">
        <f>LN(C80/C76)/4</f>
        <v>1.7601757792755173E-3</v>
      </c>
      <c r="H78" s="100">
        <f>LN(D80/D76)/4</f>
        <v>4.0746475520073214E-5</v>
      </c>
      <c r="I78" s="86">
        <f>LN(2)/G78</f>
        <v>393.79429527501082</v>
      </c>
      <c r="J78" s="86">
        <f>LN(2)/H78</f>
        <v>17011.218067645517</v>
      </c>
    </row>
    <row r="79" spans="1:10" x14ac:dyDescent="0.2">
      <c r="A79" s="31" t="s">
        <v>188</v>
      </c>
      <c r="B79" s="22" t="s">
        <v>163</v>
      </c>
      <c r="C79" s="22">
        <v>51351</v>
      </c>
      <c r="D79" s="22">
        <v>6136</v>
      </c>
      <c r="E79" s="66">
        <f t="shared" ref="E79:F80" si="12">C79/17.23</f>
        <v>2980.3250145095762</v>
      </c>
      <c r="F79" s="66">
        <f t="shared" si="12"/>
        <v>356.12304120719676</v>
      </c>
      <c r="G79" s="28"/>
      <c r="H79" s="28"/>
      <c r="I79" s="79"/>
      <c r="J79" s="79"/>
    </row>
    <row r="80" spans="1:10" x14ac:dyDescent="0.2">
      <c r="A80" s="25" t="s">
        <v>189</v>
      </c>
      <c r="B80" t="s">
        <v>164</v>
      </c>
      <c r="C80">
        <v>51454</v>
      </c>
      <c r="D80">
        <v>6136</v>
      </c>
      <c r="E80" s="66">
        <f t="shared" si="12"/>
        <v>2986.3029599535694</v>
      </c>
      <c r="F80" s="66">
        <f t="shared" si="12"/>
        <v>356.12304120719676</v>
      </c>
    </row>
    <row r="81" spans="1:1" x14ac:dyDescent="0.2">
      <c r="A81" s="25"/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39A5-48DF-4AEB-B32E-F57B4F8789FE}">
  <dimension ref="A1:AD8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defaultRowHeight="14.25" x14ac:dyDescent="0.2"/>
  <cols>
    <col min="3" max="3" width="11.125" customWidth="1"/>
    <col min="4" max="4" width="9.625" customWidth="1"/>
    <col min="5" max="6" width="11.125" customWidth="1"/>
    <col min="7" max="7" width="13.25" bestFit="1" customWidth="1"/>
    <col min="8" max="8" width="10.75" customWidth="1"/>
    <col min="9" max="9" width="13.875" bestFit="1" customWidth="1"/>
    <col min="10" max="10" width="14.25" bestFit="1" customWidth="1"/>
    <col min="11" max="11" width="11.125" bestFit="1" customWidth="1"/>
    <col min="12" max="12" width="13.375" bestFit="1" customWidth="1"/>
    <col min="23" max="23" width="12.75" bestFit="1" customWidth="1"/>
    <col min="24" max="24" width="13.125" bestFit="1" customWidth="1"/>
    <col min="26" max="26" width="11.875" bestFit="1" customWidth="1"/>
    <col min="27" max="27" width="12.375" bestFit="1" customWidth="1"/>
  </cols>
  <sheetData>
    <row r="1" spans="1:30" x14ac:dyDescent="0.2">
      <c r="A1" s="3" t="s">
        <v>91</v>
      </c>
      <c r="E1" t="s">
        <v>92</v>
      </c>
      <c r="I1" s="4"/>
      <c r="J1" s="4"/>
      <c r="M1" s="3"/>
    </row>
    <row r="2" spans="1:30" x14ac:dyDescent="0.2">
      <c r="A2" s="1"/>
      <c r="B2" s="13"/>
      <c r="C2" s="13"/>
      <c r="D2" s="4"/>
      <c r="I2" s="4"/>
      <c r="J2" s="4"/>
    </row>
    <row r="3" spans="1:30" x14ac:dyDescent="0.2">
      <c r="A3" s="4"/>
      <c r="B3" s="4"/>
      <c r="E3" s="35" t="s">
        <v>149</v>
      </c>
      <c r="F3" s="4"/>
      <c r="G3" s="5"/>
      <c r="H3" s="4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30" ht="15" x14ac:dyDescent="0.2">
      <c r="A4" s="4"/>
      <c r="B4" s="4"/>
      <c r="C4" s="4" t="s">
        <v>31</v>
      </c>
      <c r="D4" s="4" t="s">
        <v>31</v>
      </c>
      <c r="E4" s="12" t="s">
        <v>77</v>
      </c>
      <c r="F4" s="4" t="s">
        <v>77</v>
      </c>
      <c r="G4" t="s">
        <v>239</v>
      </c>
      <c r="H4" t="s">
        <v>239</v>
      </c>
      <c r="I4" t="s">
        <v>213</v>
      </c>
      <c r="J4" t="s">
        <v>242</v>
      </c>
      <c r="L4" s="4"/>
      <c r="M4" s="4"/>
      <c r="N4" s="4"/>
      <c r="O4" s="4"/>
      <c r="P4" s="4"/>
      <c r="Q4" s="4"/>
      <c r="R4" s="4"/>
      <c r="S4" s="4"/>
      <c r="T4" s="4"/>
      <c r="U4" s="5"/>
      <c r="V4" s="4"/>
      <c r="W4" s="5"/>
      <c r="X4" s="5"/>
      <c r="Y4" s="4"/>
      <c r="Z4" s="4"/>
      <c r="AA4" s="4"/>
      <c r="AB4" s="4"/>
      <c r="AC4" s="5"/>
      <c r="AD4" s="5"/>
    </row>
    <row r="5" spans="1:30" x14ac:dyDescent="0.2">
      <c r="A5" s="4"/>
      <c r="B5" s="4"/>
      <c r="C5" s="4" t="s">
        <v>33</v>
      </c>
      <c r="D5" s="4" t="s">
        <v>32</v>
      </c>
      <c r="E5" s="6" t="s">
        <v>33</v>
      </c>
      <c r="F5" s="8" t="s">
        <v>150</v>
      </c>
      <c r="G5" t="s">
        <v>240</v>
      </c>
      <c r="H5" t="s">
        <v>241</v>
      </c>
      <c r="I5" t="s">
        <v>208</v>
      </c>
      <c r="J5" t="s">
        <v>243</v>
      </c>
      <c r="L5" s="4"/>
      <c r="M5" s="4"/>
      <c r="N5" s="4"/>
      <c r="O5" s="4"/>
      <c r="P5" s="4"/>
      <c r="Q5" s="4"/>
      <c r="R5" s="4"/>
      <c r="S5" s="4"/>
      <c r="T5" s="4"/>
      <c r="U5" s="5"/>
      <c r="V5" s="4"/>
      <c r="W5" s="4"/>
      <c r="X5" s="4"/>
      <c r="Y5" s="4"/>
      <c r="Z5" s="10"/>
      <c r="AA5" s="10"/>
      <c r="AB5" s="4"/>
      <c r="AC5" s="5"/>
      <c r="AD5" s="5"/>
    </row>
    <row r="6" spans="1:30" x14ac:dyDescent="0.2">
      <c r="A6" s="18" t="s">
        <v>115</v>
      </c>
      <c r="B6" s="4" t="s">
        <v>30</v>
      </c>
      <c r="C6" s="4">
        <v>21</v>
      </c>
      <c r="D6" s="4"/>
      <c r="E6" s="29">
        <f t="shared" ref="E6:E68" si="0">C6/25</f>
        <v>0.84</v>
      </c>
      <c r="F6" s="29"/>
      <c r="G6" s="4"/>
      <c r="H6" s="4"/>
      <c r="I6" s="4"/>
      <c r="J6" s="4"/>
      <c r="L6" s="11"/>
      <c r="M6" s="11"/>
      <c r="N6" s="8"/>
      <c r="O6" s="11"/>
      <c r="P6" s="4"/>
      <c r="Q6" s="8"/>
      <c r="R6" s="8"/>
      <c r="S6" s="4"/>
      <c r="T6" s="8"/>
      <c r="U6" s="8"/>
      <c r="V6" s="4"/>
      <c r="W6" s="5"/>
      <c r="X6" s="5"/>
      <c r="Y6" s="4"/>
      <c r="Z6" s="8"/>
      <c r="AA6" s="8"/>
      <c r="AB6" s="8"/>
      <c r="AC6" s="8"/>
      <c r="AD6" s="8"/>
    </row>
    <row r="7" spans="1:30" x14ac:dyDescent="0.2">
      <c r="A7" s="18" t="s">
        <v>116</v>
      </c>
      <c r="B7" s="4" t="s">
        <v>29</v>
      </c>
      <c r="C7" s="4">
        <v>22</v>
      </c>
      <c r="D7" s="4"/>
      <c r="E7" s="29">
        <f t="shared" si="0"/>
        <v>0.88</v>
      </c>
      <c r="F7" s="29"/>
      <c r="G7" s="4"/>
      <c r="H7" s="4"/>
      <c r="I7" s="4"/>
      <c r="J7" s="4"/>
      <c r="L7" s="4"/>
      <c r="M7" s="4"/>
      <c r="N7" s="6"/>
      <c r="O7" s="4"/>
      <c r="P7" s="4"/>
      <c r="Q7" s="6"/>
      <c r="R7" s="4"/>
      <c r="S7" s="4"/>
      <c r="T7" s="6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">
      <c r="A8" s="18" t="s">
        <v>119</v>
      </c>
      <c r="B8" s="4" t="s">
        <v>28</v>
      </c>
      <c r="C8" s="4">
        <v>22</v>
      </c>
      <c r="D8" s="4"/>
      <c r="E8" s="29">
        <f t="shared" si="0"/>
        <v>0.88</v>
      </c>
      <c r="F8" s="29"/>
      <c r="G8" s="39">
        <f t="shared" ref="G8:G29" si="1">LN(C10/C6)/4</f>
        <v>2.2742944551431696E-2</v>
      </c>
      <c r="H8" s="39"/>
      <c r="I8" s="9">
        <f>LN(2)/G8</f>
        <v>30.477459899373972</v>
      </c>
      <c r="J8" s="9"/>
      <c r="L8" s="4"/>
      <c r="M8" s="4"/>
      <c r="N8" s="6"/>
      <c r="O8" s="4"/>
      <c r="P8" s="4"/>
      <c r="Q8" s="6"/>
      <c r="R8" s="4"/>
      <c r="S8" s="4"/>
      <c r="T8" s="6"/>
      <c r="U8" s="6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">
      <c r="A9" s="24" t="s">
        <v>121</v>
      </c>
      <c r="B9" s="4" t="s">
        <v>27</v>
      </c>
      <c r="C9" s="4">
        <v>22</v>
      </c>
      <c r="D9" s="4"/>
      <c r="E9" s="29">
        <f t="shared" si="0"/>
        <v>0.88</v>
      </c>
      <c r="F9" s="29"/>
      <c r="G9" s="39">
        <f t="shared" si="1"/>
        <v>1.1112940642708449E-2</v>
      </c>
      <c r="H9" s="39"/>
      <c r="I9" s="9">
        <f t="shared" ref="I9:I29" si="2">LN(2)/G9</f>
        <v>62.372976050649655</v>
      </c>
      <c r="J9" s="9"/>
      <c r="M9" s="4"/>
      <c r="N9" s="6"/>
      <c r="O9" s="4"/>
      <c r="P9" s="4"/>
      <c r="Q9" s="6"/>
      <c r="R9" s="4"/>
      <c r="S9" s="4"/>
      <c r="T9" s="6"/>
      <c r="U9" s="6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">
      <c r="A10" s="24" t="s">
        <v>117</v>
      </c>
      <c r="B10" s="4" t="s">
        <v>26</v>
      </c>
      <c r="C10" s="4">
        <v>23</v>
      </c>
      <c r="D10" s="4"/>
      <c r="E10" s="29">
        <f t="shared" si="0"/>
        <v>0.92</v>
      </c>
      <c r="F10" s="29"/>
      <c r="G10" s="39">
        <f t="shared" si="1"/>
        <v>3.1958342877471249E-2</v>
      </c>
      <c r="H10" s="39"/>
      <c r="I10" s="9">
        <f t="shared" si="2"/>
        <v>21.689083918320847</v>
      </c>
      <c r="J10" s="9"/>
      <c r="M10" s="4"/>
      <c r="N10" s="6"/>
      <c r="P10" s="4"/>
      <c r="Q10" s="6"/>
      <c r="R10" s="6"/>
      <c r="S10" s="4"/>
      <c r="T10" s="6"/>
      <c r="U10" s="6"/>
      <c r="V10" s="4"/>
      <c r="W10" s="6"/>
      <c r="X10" s="6"/>
      <c r="Y10" s="4"/>
      <c r="Z10" s="6"/>
      <c r="AA10" s="6"/>
      <c r="AB10" s="4"/>
      <c r="AC10" s="6"/>
      <c r="AD10" s="6"/>
    </row>
    <row r="11" spans="1:30" x14ac:dyDescent="0.2">
      <c r="A11" s="24" t="s">
        <v>118</v>
      </c>
      <c r="B11" s="4" t="s">
        <v>25</v>
      </c>
      <c r="C11" s="4">
        <v>23</v>
      </c>
      <c r="D11" s="4"/>
      <c r="E11" s="29">
        <f t="shared" si="0"/>
        <v>0.92</v>
      </c>
      <c r="F11" s="29"/>
      <c r="G11" s="39">
        <f t="shared" si="1"/>
        <v>3.1958342877471249E-2</v>
      </c>
      <c r="H11" s="39"/>
      <c r="I11" s="9">
        <f t="shared" si="2"/>
        <v>21.689083918320847</v>
      </c>
      <c r="J11" s="9"/>
      <c r="M11" s="4"/>
      <c r="N11" s="6"/>
      <c r="P11" s="4"/>
      <c r="Q11" s="6"/>
      <c r="R11" s="6"/>
      <c r="S11" s="4"/>
      <c r="T11" s="6"/>
      <c r="U11" s="6"/>
      <c r="V11" s="4"/>
      <c r="W11" s="6"/>
      <c r="X11" s="6"/>
      <c r="Y11" s="4"/>
      <c r="Z11" s="6"/>
      <c r="AA11" s="6"/>
      <c r="AB11" s="4"/>
      <c r="AC11" s="6"/>
      <c r="AD11" s="6"/>
    </row>
    <row r="12" spans="1:30" x14ac:dyDescent="0.2">
      <c r="A12" s="24" t="s">
        <v>122</v>
      </c>
      <c r="B12" s="4" t="s">
        <v>24</v>
      </c>
      <c r="C12" s="4">
        <v>25</v>
      </c>
      <c r="D12" s="4"/>
      <c r="E12" s="29">
        <f t="shared" si="0"/>
        <v>1</v>
      </c>
      <c r="F12" s="29"/>
      <c r="G12" s="39">
        <f t="shared" si="1"/>
        <v>5.7950403514331096E-2</v>
      </c>
      <c r="H12" s="39"/>
      <c r="I12" s="9">
        <f t="shared" si="2"/>
        <v>11.961041485906659</v>
      </c>
      <c r="J12" s="9"/>
      <c r="M12" s="4"/>
      <c r="N12" s="6"/>
      <c r="P12" s="4"/>
      <c r="Q12" s="6"/>
      <c r="R12" s="6"/>
      <c r="S12" s="4"/>
      <c r="T12" s="6"/>
      <c r="U12" s="6"/>
      <c r="V12" s="4"/>
      <c r="W12" s="6"/>
      <c r="X12" s="6"/>
      <c r="Y12" s="4"/>
      <c r="Z12" s="6"/>
      <c r="AA12" s="6"/>
      <c r="AB12" s="4"/>
      <c r="AC12" s="6"/>
      <c r="AD12" s="6"/>
    </row>
    <row r="13" spans="1:30" x14ac:dyDescent="0.2">
      <c r="A13" s="24" t="s">
        <v>123</v>
      </c>
      <c r="B13" s="4" t="s">
        <v>23</v>
      </c>
      <c r="C13" s="4">
        <v>25</v>
      </c>
      <c r="D13" s="4"/>
      <c r="E13" s="29">
        <f t="shared" si="0"/>
        <v>1</v>
      </c>
      <c r="F13" s="29"/>
      <c r="G13" s="39">
        <f t="shared" si="1"/>
        <v>9.0253336384332625E-2</v>
      </c>
      <c r="H13" s="39"/>
      <c r="I13" s="9">
        <f t="shared" si="2"/>
        <v>7.6800172528610364</v>
      </c>
      <c r="J13" s="9"/>
      <c r="M13" s="4"/>
      <c r="N13" s="6"/>
      <c r="P13" s="4"/>
      <c r="Q13" s="6"/>
      <c r="R13" s="6"/>
      <c r="S13" s="4"/>
      <c r="T13" s="6"/>
      <c r="U13" s="6"/>
      <c r="V13" s="4"/>
      <c r="W13" s="6"/>
      <c r="X13" s="6"/>
      <c r="Y13" s="4"/>
      <c r="Z13" s="6"/>
      <c r="AA13" s="6"/>
      <c r="AB13" s="4"/>
      <c r="AC13" s="6"/>
      <c r="AD13" s="6"/>
    </row>
    <row r="14" spans="1:30" x14ac:dyDescent="0.2">
      <c r="A14" s="24" t="s">
        <v>124</v>
      </c>
      <c r="B14" s="4" t="s">
        <v>22</v>
      </c>
      <c r="C14" s="4">
        <v>29</v>
      </c>
      <c r="D14" s="4">
        <v>1</v>
      </c>
      <c r="E14" s="29">
        <f t="shared" si="0"/>
        <v>1.1599999999999999</v>
      </c>
      <c r="F14" s="69">
        <f t="shared" ref="F14:F79" si="3">D14/25</f>
        <v>0.04</v>
      </c>
      <c r="G14" s="39">
        <f t="shared" si="1"/>
        <v>0.11117145531536143</v>
      </c>
      <c r="H14" s="39"/>
      <c r="I14" s="9">
        <f t="shared" si="2"/>
        <v>6.2349384434492308</v>
      </c>
      <c r="J14" s="9"/>
      <c r="M14" s="4"/>
      <c r="N14" s="6"/>
      <c r="P14" s="4"/>
      <c r="Q14" s="6"/>
      <c r="R14" s="6"/>
      <c r="S14" s="4"/>
      <c r="T14" s="6"/>
      <c r="U14" s="6"/>
      <c r="V14" s="4"/>
      <c r="W14" s="6"/>
      <c r="X14" s="6"/>
      <c r="Y14" s="4"/>
      <c r="Z14" s="6"/>
      <c r="AA14" s="6"/>
      <c r="AB14" s="4"/>
      <c r="AC14" s="6"/>
      <c r="AD14" s="6"/>
    </row>
    <row r="15" spans="1:30" x14ac:dyDescent="0.2">
      <c r="A15" s="18" t="s">
        <v>93</v>
      </c>
      <c r="B15" s="4" t="s">
        <v>21</v>
      </c>
      <c r="C15" s="4">
        <v>33</v>
      </c>
      <c r="D15" s="4">
        <v>2</v>
      </c>
      <c r="E15" s="29">
        <f t="shared" si="0"/>
        <v>1.32</v>
      </c>
      <c r="F15" s="69">
        <f t="shared" si="3"/>
        <v>0.08</v>
      </c>
      <c r="G15" s="39">
        <f t="shared" si="1"/>
        <v>0.18785402217098029</v>
      </c>
      <c r="H15" s="39"/>
      <c r="I15" s="9">
        <f t="shared" si="2"/>
        <v>3.6898181500157556</v>
      </c>
      <c r="J15" s="9"/>
      <c r="M15" s="4"/>
      <c r="N15" s="6"/>
      <c r="P15" s="4"/>
      <c r="Q15" s="6"/>
      <c r="R15" s="6"/>
      <c r="S15" s="4"/>
      <c r="T15" s="6"/>
      <c r="U15" s="6"/>
      <c r="V15" s="4"/>
      <c r="W15" s="6"/>
      <c r="X15" s="6"/>
      <c r="Y15" s="4"/>
      <c r="Z15" s="6"/>
      <c r="AA15" s="6"/>
      <c r="AB15" s="4"/>
      <c r="AC15" s="6"/>
      <c r="AD15" s="6"/>
    </row>
    <row r="16" spans="1:30" x14ac:dyDescent="0.2">
      <c r="A16" s="19" t="s">
        <v>120</v>
      </c>
      <c r="B16" s="4" t="s">
        <v>20</v>
      </c>
      <c r="C16" s="4">
        <v>39</v>
      </c>
      <c r="D16" s="4">
        <v>2</v>
      </c>
      <c r="E16" s="29">
        <f t="shared" si="0"/>
        <v>1.56</v>
      </c>
      <c r="F16" s="69">
        <f t="shared" si="3"/>
        <v>0.08</v>
      </c>
      <c r="G16" s="39">
        <f t="shared" si="1"/>
        <v>0.18176218305890668</v>
      </c>
      <c r="H16" s="39">
        <f t="shared" ref="H16:H29" si="4">LN(D18/D14)/4</f>
        <v>0.17328679513998632</v>
      </c>
      <c r="I16" s="9">
        <f t="shared" si="2"/>
        <v>3.8134840201347364</v>
      </c>
      <c r="J16" s="9">
        <f>LN(2)/H16</f>
        <v>4</v>
      </c>
      <c r="M16" s="4"/>
      <c r="N16" s="6"/>
      <c r="P16" s="4"/>
      <c r="Q16" s="6"/>
      <c r="R16" s="6"/>
      <c r="S16" s="4"/>
      <c r="T16" s="6"/>
      <c r="U16" s="6"/>
      <c r="V16" s="4"/>
      <c r="W16" s="6"/>
      <c r="X16" s="6"/>
      <c r="Y16" s="4"/>
      <c r="Z16" s="6"/>
      <c r="AA16" s="6"/>
      <c r="AB16" s="4"/>
      <c r="AC16" s="6"/>
      <c r="AD16" s="6"/>
    </row>
    <row r="17" spans="1:30" x14ac:dyDescent="0.2">
      <c r="A17" s="24" t="s">
        <v>49</v>
      </c>
      <c r="B17" s="4" t="s">
        <v>19</v>
      </c>
      <c r="C17" s="4">
        <v>53</v>
      </c>
      <c r="D17" s="4">
        <v>2</v>
      </c>
      <c r="E17" s="29">
        <f t="shared" si="0"/>
        <v>2.12</v>
      </c>
      <c r="F17" s="69">
        <f t="shared" si="3"/>
        <v>0.08</v>
      </c>
      <c r="G17" s="39">
        <f t="shared" si="1"/>
        <v>0.16165679123126311</v>
      </c>
      <c r="H17" s="39">
        <f t="shared" si="4"/>
        <v>0.1013662770270411</v>
      </c>
      <c r="I17" s="9">
        <f t="shared" si="2"/>
        <v>4.287770252524326</v>
      </c>
      <c r="J17" s="9">
        <f>LN(2)/H17</f>
        <v>6.838045165405819</v>
      </c>
      <c r="M17" s="4"/>
      <c r="N17" s="6"/>
      <c r="P17" s="4"/>
      <c r="Q17" s="6"/>
      <c r="R17" s="6"/>
      <c r="S17" s="4"/>
      <c r="T17" s="6"/>
      <c r="U17" s="6"/>
      <c r="V17" s="4"/>
      <c r="W17" s="6"/>
      <c r="X17" s="6"/>
      <c r="Y17" s="4"/>
      <c r="Z17" s="6"/>
      <c r="AA17" s="6"/>
      <c r="AB17" s="4"/>
      <c r="AC17" s="6"/>
      <c r="AD17" s="6"/>
    </row>
    <row r="18" spans="1:30" x14ac:dyDescent="0.2">
      <c r="A18" s="19" t="s">
        <v>50</v>
      </c>
      <c r="B18" s="4" t="s">
        <v>18</v>
      </c>
      <c r="C18" s="4">
        <v>60</v>
      </c>
      <c r="D18" s="4">
        <v>2</v>
      </c>
      <c r="E18" s="29">
        <f t="shared" si="0"/>
        <v>2.4</v>
      </c>
      <c r="F18" s="69">
        <f t="shared" si="3"/>
        <v>0.08</v>
      </c>
      <c r="G18" s="39">
        <f t="shared" si="1"/>
        <v>0.16012586176863083</v>
      </c>
      <c r="H18" s="39">
        <f t="shared" si="4"/>
        <v>0.1013662770270411</v>
      </c>
      <c r="I18" s="9">
        <f t="shared" si="2"/>
        <v>4.328764716104935</v>
      </c>
      <c r="J18" s="9">
        <f t="shared" ref="J18:J20" si="5">LN(2)/H18</f>
        <v>6.838045165405819</v>
      </c>
      <c r="M18" s="4"/>
      <c r="N18" s="6"/>
      <c r="P18" s="4"/>
      <c r="Q18" s="6"/>
      <c r="R18" s="6"/>
      <c r="S18" s="4"/>
      <c r="T18" s="6"/>
      <c r="U18" s="6"/>
      <c r="V18" s="4"/>
      <c r="W18" s="6"/>
      <c r="X18" s="6"/>
      <c r="Y18" s="4"/>
      <c r="Z18" s="6"/>
      <c r="AA18" s="6"/>
      <c r="AB18" s="4"/>
      <c r="AC18" s="6"/>
      <c r="AD18" s="6"/>
    </row>
    <row r="19" spans="1:30" x14ac:dyDescent="0.2">
      <c r="A19" s="19" t="s">
        <v>51</v>
      </c>
      <c r="B19" s="4" t="s">
        <v>17</v>
      </c>
      <c r="C19" s="4">
        <v>63</v>
      </c>
      <c r="D19" s="4">
        <v>3</v>
      </c>
      <c r="E19" s="29">
        <f t="shared" si="0"/>
        <v>2.52</v>
      </c>
      <c r="F19" s="69">
        <f t="shared" si="3"/>
        <v>0.12</v>
      </c>
      <c r="G19" s="39">
        <f t="shared" si="1"/>
        <v>0.11213717356111903</v>
      </c>
      <c r="H19" s="39">
        <f t="shared" si="4"/>
        <v>0.1013662770270411</v>
      </c>
      <c r="I19" s="9">
        <f t="shared" si="2"/>
        <v>6.1812435479493661</v>
      </c>
      <c r="J19" s="9">
        <f t="shared" si="5"/>
        <v>6.838045165405819</v>
      </c>
      <c r="M19" s="4"/>
      <c r="N19" s="6"/>
      <c r="P19" s="4"/>
      <c r="Q19" s="6"/>
      <c r="R19" s="6"/>
      <c r="S19" s="4"/>
      <c r="T19" s="6"/>
      <c r="U19" s="6"/>
      <c r="V19" s="4"/>
      <c r="W19" s="6"/>
      <c r="X19" s="6"/>
      <c r="Y19" s="4"/>
      <c r="Z19" s="6"/>
      <c r="AA19" s="6"/>
      <c r="AB19" s="4"/>
      <c r="AC19" s="6"/>
      <c r="AD19" s="6"/>
    </row>
    <row r="20" spans="1:30" x14ac:dyDescent="0.2">
      <c r="A20" s="19" t="s">
        <v>52</v>
      </c>
      <c r="B20" s="4" t="s">
        <v>16</v>
      </c>
      <c r="C20" s="4">
        <v>74</v>
      </c>
      <c r="D20" s="4">
        <v>3</v>
      </c>
      <c r="E20" s="29">
        <f t="shared" si="0"/>
        <v>2.96</v>
      </c>
      <c r="F20" s="69">
        <f t="shared" si="3"/>
        <v>0.12</v>
      </c>
      <c r="G20" s="39">
        <f t="shared" si="1"/>
        <v>0.10956373273278883</v>
      </c>
      <c r="H20" s="39">
        <f t="shared" si="4"/>
        <v>0.1013662770270411</v>
      </c>
      <c r="I20" s="9">
        <f t="shared" si="2"/>
        <v>6.326429040624582</v>
      </c>
      <c r="J20" s="9">
        <f t="shared" si="5"/>
        <v>6.838045165405819</v>
      </c>
      <c r="M20" s="4"/>
      <c r="N20" s="6"/>
      <c r="P20" s="4"/>
      <c r="Q20" s="6"/>
      <c r="R20" s="6"/>
      <c r="S20" s="4"/>
      <c r="T20" s="6"/>
      <c r="U20" s="6"/>
      <c r="V20" s="4"/>
      <c r="W20" s="6"/>
      <c r="X20" s="6"/>
      <c r="Y20" s="4"/>
      <c r="Z20" s="6"/>
      <c r="AA20" s="6"/>
      <c r="AB20" s="4"/>
      <c r="AC20" s="6"/>
      <c r="AD20" s="6"/>
    </row>
    <row r="21" spans="1:30" x14ac:dyDescent="0.2">
      <c r="A21" s="19" t="s">
        <v>53</v>
      </c>
      <c r="B21" s="4" t="s">
        <v>15</v>
      </c>
      <c r="C21" s="4">
        <v>83</v>
      </c>
      <c r="D21" s="4">
        <v>3</v>
      </c>
      <c r="E21" s="29">
        <f t="shared" si="0"/>
        <v>3.32</v>
      </c>
      <c r="F21" s="69">
        <f t="shared" si="3"/>
        <v>0.12</v>
      </c>
      <c r="G21" s="39">
        <f t="shared" si="1"/>
        <v>0.15261386617870798</v>
      </c>
      <c r="H21" s="39">
        <f t="shared" si="4"/>
        <v>0</v>
      </c>
      <c r="I21" s="9">
        <f t="shared" si="2"/>
        <v>4.5418361903516873</v>
      </c>
      <c r="J21" s="9"/>
      <c r="M21" s="4"/>
      <c r="N21" s="6"/>
      <c r="P21" s="4"/>
      <c r="Q21" s="6"/>
      <c r="R21" s="6"/>
      <c r="S21" s="4"/>
      <c r="T21" s="6"/>
      <c r="U21" s="6"/>
      <c r="V21" s="4"/>
      <c r="W21" s="6"/>
      <c r="X21" s="6"/>
      <c r="Y21" s="4"/>
      <c r="Z21" s="6"/>
      <c r="AA21" s="6"/>
      <c r="AB21" s="4"/>
      <c r="AC21" s="6"/>
      <c r="AD21" s="6"/>
    </row>
    <row r="22" spans="1:30" x14ac:dyDescent="0.2">
      <c r="A22" s="19" t="s">
        <v>54</v>
      </c>
      <c r="B22" s="4" t="s">
        <v>14</v>
      </c>
      <c r="C22" s="4">
        <v>93</v>
      </c>
      <c r="D22" s="4">
        <v>3</v>
      </c>
      <c r="E22" s="29">
        <f t="shared" si="0"/>
        <v>3.72</v>
      </c>
      <c r="F22" s="69">
        <f t="shared" si="3"/>
        <v>0.12</v>
      </c>
      <c r="G22" s="39">
        <f t="shared" si="1"/>
        <v>0.13699129267886187</v>
      </c>
      <c r="H22" s="39">
        <f t="shared" si="4"/>
        <v>0</v>
      </c>
      <c r="I22" s="9">
        <f t="shared" si="2"/>
        <v>5.0597900567654088</v>
      </c>
      <c r="J22" s="9"/>
      <c r="M22" s="4"/>
      <c r="N22" s="6"/>
      <c r="P22" s="4"/>
      <c r="Q22" s="6"/>
      <c r="R22" s="6"/>
      <c r="S22" s="4"/>
      <c r="T22" s="6"/>
      <c r="U22" s="6"/>
      <c r="V22" s="4"/>
      <c r="W22" s="6"/>
      <c r="X22" s="6"/>
      <c r="Y22" s="4"/>
      <c r="Z22" s="6"/>
      <c r="AA22" s="6"/>
      <c r="AB22" s="4"/>
      <c r="AC22" s="6"/>
      <c r="AD22" s="6"/>
    </row>
    <row r="23" spans="1:30" x14ac:dyDescent="0.2">
      <c r="A23" s="19" t="s">
        <v>55</v>
      </c>
      <c r="B23" s="4" t="s">
        <v>13</v>
      </c>
      <c r="C23" s="4">
        <v>116</v>
      </c>
      <c r="D23" s="4">
        <v>3</v>
      </c>
      <c r="E23" s="29">
        <f t="shared" si="0"/>
        <v>4.6399999999999997</v>
      </c>
      <c r="F23" s="69">
        <f t="shared" si="3"/>
        <v>0.12</v>
      </c>
      <c r="G23" s="39">
        <f t="shared" si="1"/>
        <v>0.15775384986323479</v>
      </c>
      <c r="H23" s="39">
        <f t="shared" si="4"/>
        <v>0</v>
      </c>
      <c r="I23" s="9">
        <f t="shared" si="2"/>
        <v>4.3938527088934531</v>
      </c>
      <c r="J23" s="9"/>
      <c r="M23" s="4"/>
      <c r="N23" s="6"/>
      <c r="P23" s="4"/>
      <c r="Q23" s="6"/>
      <c r="R23" s="6"/>
      <c r="S23" s="4"/>
      <c r="T23" s="6"/>
      <c r="U23" s="6"/>
      <c r="V23" s="4"/>
      <c r="W23" s="6"/>
      <c r="X23" s="6"/>
      <c r="Y23" s="4"/>
      <c r="Z23" s="6"/>
      <c r="AA23" s="6"/>
      <c r="AB23" s="4"/>
      <c r="AC23" s="6"/>
      <c r="AD23" s="6"/>
    </row>
    <row r="24" spans="1:30" x14ac:dyDescent="0.2">
      <c r="A24" s="19" t="s">
        <v>56</v>
      </c>
      <c r="B24" s="4" t="s">
        <v>12</v>
      </c>
      <c r="C24" s="4">
        <v>128</v>
      </c>
      <c r="D24" s="4">
        <v>3</v>
      </c>
      <c r="E24" s="29">
        <f t="shared" si="0"/>
        <v>5.12</v>
      </c>
      <c r="F24" s="69">
        <f t="shared" si="3"/>
        <v>0.12</v>
      </c>
      <c r="G24" s="39">
        <f t="shared" si="1"/>
        <v>0.19017633289280911</v>
      </c>
      <c r="H24" s="39">
        <f t="shared" si="4"/>
        <v>0</v>
      </c>
      <c r="I24" s="9">
        <f t="shared" si="2"/>
        <v>3.6447604705398877</v>
      </c>
      <c r="J24" s="9"/>
      <c r="M24" s="4"/>
      <c r="N24" s="6"/>
      <c r="P24" s="4"/>
      <c r="Q24" s="6"/>
      <c r="R24" s="6"/>
      <c r="S24" s="4"/>
      <c r="T24" s="6"/>
      <c r="U24" s="6"/>
      <c r="V24" s="4"/>
      <c r="W24" s="6"/>
      <c r="X24" s="6"/>
      <c r="Y24" s="4"/>
      <c r="Z24" s="6"/>
      <c r="AA24" s="6"/>
      <c r="AB24" s="4"/>
      <c r="AC24" s="6"/>
      <c r="AD24" s="6"/>
    </row>
    <row r="25" spans="1:30" x14ac:dyDescent="0.2">
      <c r="A25" s="20" t="s">
        <v>57</v>
      </c>
      <c r="B25" s="21" t="s">
        <v>11</v>
      </c>
      <c r="C25" s="21">
        <v>156</v>
      </c>
      <c r="D25" s="4">
        <v>3</v>
      </c>
      <c r="E25" s="29">
        <f t="shared" si="0"/>
        <v>6.24</v>
      </c>
      <c r="F25" s="69">
        <f t="shared" si="3"/>
        <v>0.12</v>
      </c>
      <c r="G25" s="39">
        <f t="shared" si="1"/>
        <v>0.18995963876465435</v>
      </c>
      <c r="H25" s="39">
        <f t="shared" si="4"/>
        <v>0</v>
      </c>
      <c r="I25" s="9">
        <f t="shared" si="2"/>
        <v>3.6489181863453757</v>
      </c>
      <c r="J25" s="27"/>
      <c r="M25" s="4"/>
      <c r="N25" s="6"/>
      <c r="P25" s="4"/>
      <c r="Q25" s="6"/>
      <c r="R25" s="6"/>
      <c r="S25" s="4"/>
      <c r="T25" s="6"/>
      <c r="U25" s="6"/>
      <c r="V25" s="4"/>
      <c r="W25" s="6"/>
      <c r="X25" s="6"/>
      <c r="Y25" s="4"/>
      <c r="Z25" s="6"/>
      <c r="AA25" s="6"/>
      <c r="AB25" s="4"/>
      <c r="AC25" s="6"/>
      <c r="AD25" s="6"/>
    </row>
    <row r="26" spans="1:30" x14ac:dyDescent="0.2">
      <c r="A26" s="19" t="s">
        <v>58</v>
      </c>
      <c r="B26" s="4" t="s">
        <v>10</v>
      </c>
      <c r="C26" s="4">
        <v>199</v>
      </c>
      <c r="D26" s="4">
        <v>3</v>
      </c>
      <c r="E26" s="29">
        <f t="shared" si="0"/>
        <v>7.96</v>
      </c>
      <c r="F26" s="69">
        <f t="shared" si="3"/>
        <v>0.12</v>
      </c>
      <c r="G26" s="39">
        <f t="shared" si="1"/>
        <v>0.21293805268414598</v>
      </c>
      <c r="H26" s="39">
        <f t="shared" si="4"/>
        <v>0.12770640594149768</v>
      </c>
      <c r="I26" s="9">
        <f t="shared" si="2"/>
        <v>3.2551588211812019</v>
      </c>
      <c r="J26" s="9">
        <f>LN(2)/H26</f>
        <v>5.4276617954268955</v>
      </c>
      <c r="M26" s="4"/>
      <c r="N26" s="6"/>
      <c r="P26" s="4"/>
      <c r="Q26" s="6"/>
      <c r="R26" s="6"/>
      <c r="S26" s="4"/>
      <c r="T26" s="6"/>
      <c r="U26" s="6"/>
      <c r="V26" s="4"/>
      <c r="W26" s="6"/>
      <c r="X26" s="6"/>
      <c r="Y26" s="4"/>
      <c r="Z26" s="6"/>
      <c r="AA26" s="6"/>
      <c r="AB26" s="4"/>
      <c r="AC26" s="6"/>
      <c r="AD26" s="6"/>
    </row>
    <row r="27" spans="1:30" x14ac:dyDescent="0.2">
      <c r="A27" s="19" t="s">
        <v>59</v>
      </c>
      <c r="B27" s="4" t="s">
        <v>9</v>
      </c>
      <c r="C27" s="4">
        <v>248</v>
      </c>
      <c r="D27" s="4">
        <v>3</v>
      </c>
      <c r="E27" s="29">
        <f t="shared" si="0"/>
        <v>9.92</v>
      </c>
      <c r="F27" s="69">
        <f t="shared" si="3"/>
        <v>0.12</v>
      </c>
      <c r="G27" s="39">
        <f t="shared" si="1"/>
        <v>0.23602635501425806</v>
      </c>
      <c r="H27" s="39">
        <f t="shared" si="4"/>
        <v>0.12770640594149768</v>
      </c>
      <c r="I27" s="9">
        <f t="shared" si="2"/>
        <v>2.9367363679283747</v>
      </c>
      <c r="J27" s="9">
        <f t="shared" ref="J27:J29" si="6">LN(2)/H27</f>
        <v>5.4276617954268955</v>
      </c>
      <c r="M27" s="4"/>
      <c r="N27" s="6"/>
      <c r="P27" s="4"/>
      <c r="Q27" s="6"/>
      <c r="R27" s="6"/>
      <c r="S27" s="4"/>
      <c r="T27" s="6"/>
      <c r="U27" s="6"/>
      <c r="V27" s="4"/>
      <c r="W27" s="6"/>
      <c r="X27" s="6"/>
      <c r="Y27" s="4"/>
      <c r="Z27" s="6"/>
      <c r="AA27" s="6"/>
      <c r="AB27" s="4"/>
      <c r="AC27" s="6"/>
      <c r="AD27" s="6"/>
    </row>
    <row r="28" spans="1:30" x14ac:dyDescent="0.2">
      <c r="A28" s="19" t="s">
        <v>60</v>
      </c>
      <c r="B28" s="4" t="s">
        <v>8</v>
      </c>
      <c r="C28" s="21">
        <v>300</v>
      </c>
      <c r="D28" s="4">
        <v>5</v>
      </c>
      <c r="E28" s="29">
        <f t="shared" si="0"/>
        <v>12</v>
      </c>
      <c r="F28" s="69">
        <f t="shared" si="3"/>
        <v>0.2</v>
      </c>
      <c r="G28" s="39">
        <f t="shared" si="1"/>
        <v>0.20674814855661447</v>
      </c>
      <c r="H28" s="39">
        <f t="shared" si="4"/>
        <v>0.12770640594149768</v>
      </c>
      <c r="I28" s="9">
        <f t="shared" si="2"/>
        <v>3.3526161438400437</v>
      </c>
      <c r="J28" s="9">
        <f t="shared" si="6"/>
        <v>5.4276617954268955</v>
      </c>
      <c r="M28" s="4"/>
      <c r="N28" s="6"/>
      <c r="P28" s="4"/>
      <c r="Q28" s="6"/>
      <c r="R28" s="6"/>
      <c r="S28" s="4"/>
      <c r="T28" s="6"/>
      <c r="U28" s="6"/>
      <c r="V28" s="4"/>
      <c r="W28" s="6"/>
      <c r="X28" s="6"/>
      <c r="Y28" s="4"/>
      <c r="Z28" s="6"/>
      <c r="AA28" s="6"/>
      <c r="AB28" s="4"/>
      <c r="AC28" s="6"/>
      <c r="AD28" s="6"/>
    </row>
    <row r="29" spans="1:30" x14ac:dyDescent="0.2">
      <c r="A29" s="19" t="s">
        <v>61</v>
      </c>
      <c r="B29" s="4" t="s">
        <v>7</v>
      </c>
      <c r="C29" s="21">
        <v>401</v>
      </c>
      <c r="D29" s="4">
        <v>5</v>
      </c>
      <c r="E29" s="29">
        <f t="shared" si="0"/>
        <v>16.04</v>
      </c>
      <c r="F29" s="69">
        <f t="shared" si="3"/>
        <v>0.2</v>
      </c>
      <c r="G29" s="39">
        <f t="shared" si="1"/>
        <v>0.21920298022509191</v>
      </c>
      <c r="H29" s="39">
        <f t="shared" si="4"/>
        <v>0.17328679513998632</v>
      </c>
      <c r="I29" s="9">
        <f t="shared" si="2"/>
        <v>3.1621248025377056</v>
      </c>
      <c r="J29" s="9">
        <f t="shared" si="6"/>
        <v>4</v>
      </c>
      <c r="M29" s="4"/>
      <c r="N29" s="6"/>
      <c r="P29" s="4"/>
      <c r="Q29" s="6"/>
      <c r="R29" s="6"/>
      <c r="S29" s="4"/>
      <c r="T29" s="6"/>
      <c r="U29" s="6"/>
      <c r="V29" s="4"/>
      <c r="W29" s="6"/>
      <c r="X29" s="6"/>
      <c r="Y29" s="4"/>
      <c r="Z29" s="6"/>
      <c r="AA29" s="6"/>
      <c r="AB29" s="4"/>
      <c r="AC29" s="6"/>
      <c r="AD29" s="6"/>
    </row>
    <row r="30" spans="1:30" x14ac:dyDescent="0.2">
      <c r="A30" s="41" t="s">
        <v>62</v>
      </c>
      <c r="B30" s="42" t="s">
        <v>6</v>
      </c>
      <c r="C30" s="42">
        <v>455</v>
      </c>
      <c r="D30" s="42">
        <v>5</v>
      </c>
      <c r="E30" s="43">
        <f t="shared" si="0"/>
        <v>18.2</v>
      </c>
      <c r="F30" s="172">
        <f t="shared" si="3"/>
        <v>0.2</v>
      </c>
      <c r="G30" s="44">
        <f>LN(C32/C28)/4</f>
        <v>0.23106472538083297</v>
      </c>
      <c r="H30" s="44">
        <f t="shared" ref="G30:H32" si="7">LN(D32/D28)/4</f>
        <v>8.4118059155303224E-2</v>
      </c>
      <c r="I30" s="45">
        <f>LN(2)/G30</f>
        <v>2.9997966129080234</v>
      </c>
      <c r="J30" s="45">
        <f t="shared" ref="I30:J32" si="8">LN(2)/H30</f>
        <v>8.2401708684245811</v>
      </c>
      <c r="M30" s="4"/>
      <c r="N30" s="6"/>
      <c r="P30" s="4"/>
      <c r="Q30" s="6"/>
      <c r="R30" s="6"/>
      <c r="S30" s="4"/>
      <c r="T30" s="6"/>
      <c r="U30" s="6"/>
      <c r="V30" s="4"/>
      <c r="W30" s="6"/>
      <c r="X30" s="6"/>
      <c r="Y30" s="4"/>
      <c r="Z30" s="6"/>
      <c r="AA30" s="6"/>
      <c r="AB30" s="4"/>
      <c r="AC30" s="6"/>
      <c r="AD30" s="6"/>
    </row>
    <row r="31" spans="1:30" x14ac:dyDescent="0.2">
      <c r="A31" s="19" t="s">
        <v>63</v>
      </c>
      <c r="B31" s="4" t="s">
        <v>5</v>
      </c>
      <c r="C31" s="21">
        <v>596</v>
      </c>
      <c r="D31" s="4">
        <v>6</v>
      </c>
      <c r="E31" s="29">
        <f t="shared" si="0"/>
        <v>23.84</v>
      </c>
      <c r="F31" s="69">
        <f t="shared" si="3"/>
        <v>0.24</v>
      </c>
      <c r="G31" s="40">
        <f t="shared" si="7"/>
        <v>0.20976757636990787</v>
      </c>
      <c r="H31" s="40">
        <f t="shared" si="7"/>
        <v>8.4118059155303224E-2</v>
      </c>
      <c r="I31" s="27">
        <f t="shared" si="8"/>
        <v>3.3043580545433642</v>
      </c>
      <c r="J31" s="27">
        <f t="shared" si="8"/>
        <v>8.2401708684245811</v>
      </c>
      <c r="M31" s="4"/>
      <c r="N31" s="6"/>
      <c r="P31" s="4"/>
      <c r="Q31" s="6"/>
      <c r="R31" s="6"/>
      <c r="S31" s="4"/>
      <c r="T31" s="6"/>
      <c r="U31" s="6"/>
      <c r="V31" s="4"/>
      <c r="W31" s="6"/>
      <c r="X31" s="6"/>
      <c r="Y31" s="4"/>
      <c r="Z31" s="6"/>
      <c r="AA31" s="6"/>
      <c r="AB31" s="4"/>
      <c r="AC31" s="6"/>
      <c r="AD31" s="6"/>
    </row>
    <row r="32" spans="1:30" ht="15" x14ac:dyDescent="0.2">
      <c r="A32" s="19" t="s">
        <v>64</v>
      </c>
      <c r="B32" s="4" t="s">
        <v>4</v>
      </c>
      <c r="C32" s="26">
        <v>756</v>
      </c>
      <c r="D32" s="4">
        <v>7</v>
      </c>
      <c r="E32" s="29">
        <f t="shared" si="0"/>
        <v>30.24</v>
      </c>
      <c r="F32" s="69">
        <f t="shared" si="3"/>
        <v>0.28000000000000003</v>
      </c>
      <c r="G32" s="40">
        <f t="shared" si="7"/>
        <v>0.21424598066994924</v>
      </c>
      <c r="H32" s="40">
        <f t="shared" si="7"/>
        <v>8.4118059155303224E-2</v>
      </c>
      <c r="I32" s="27">
        <f t="shared" si="8"/>
        <v>3.2352867409342636</v>
      </c>
      <c r="J32" s="27">
        <f t="shared" si="8"/>
        <v>8.2401708684245811</v>
      </c>
      <c r="M32" s="4"/>
      <c r="N32" s="6"/>
      <c r="P32" s="4"/>
      <c r="Q32" s="6"/>
      <c r="R32" s="6"/>
      <c r="S32" s="4"/>
      <c r="T32" s="6"/>
      <c r="U32" s="6"/>
      <c r="V32" s="4"/>
      <c r="W32" s="6"/>
      <c r="X32" s="6"/>
      <c r="Y32" s="4"/>
      <c r="Z32" s="6"/>
      <c r="AA32" s="6"/>
      <c r="AB32" s="4"/>
      <c r="AC32" s="6"/>
      <c r="AD32" s="6"/>
    </row>
    <row r="33" spans="1:30" x14ac:dyDescent="0.2">
      <c r="A33" s="25" t="s">
        <v>65</v>
      </c>
      <c r="B33" t="s">
        <v>3</v>
      </c>
      <c r="C33">
        <v>928</v>
      </c>
      <c r="D33" s="4">
        <v>7</v>
      </c>
      <c r="E33" s="29">
        <f t="shared" si="0"/>
        <v>37.119999999999997</v>
      </c>
      <c r="F33" s="51">
        <f t="shared" si="3"/>
        <v>0.28000000000000003</v>
      </c>
      <c r="G33" s="16">
        <f t="shared" ref="G33:H48" si="9">LN(C35/C31)/4</f>
        <v>0.24828186998175839</v>
      </c>
      <c r="H33" s="16">
        <f t="shared" si="9"/>
        <v>3.8537669956814589E-2</v>
      </c>
      <c r="I33" s="78">
        <f t="shared" ref="I33:J69" si="10">LN(2)/G33</f>
        <v>2.791775253710115</v>
      </c>
      <c r="J33" s="78">
        <f t="shared" si="10"/>
        <v>17.98622442240768</v>
      </c>
      <c r="K33" s="4"/>
      <c r="L33" s="4"/>
      <c r="M33" s="4"/>
      <c r="N33" s="6"/>
      <c r="P33" s="4"/>
      <c r="Q33" s="6"/>
      <c r="R33" s="6"/>
      <c r="S33" s="4"/>
      <c r="T33" s="6"/>
      <c r="U33" s="6"/>
      <c r="V33" s="4"/>
      <c r="W33" s="6"/>
      <c r="X33" s="6"/>
      <c r="Y33" s="4"/>
      <c r="Z33" s="6"/>
      <c r="AA33" s="6"/>
      <c r="AB33" s="4"/>
      <c r="AC33" s="6"/>
      <c r="AD33" s="6"/>
    </row>
    <row r="34" spans="1:30" x14ac:dyDescent="0.2">
      <c r="A34" s="25" t="s">
        <v>66</v>
      </c>
      <c r="B34" t="s">
        <v>2</v>
      </c>
      <c r="C34">
        <v>1072</v>
      </c>
      <c r="D34" s="21">
        <v>7</v>
      </c>
      <c r="E34" s="29">
        <f t="shared" si="0"/>
        <v>42.88</v>
      </c>
      <c r="F34" s="51">
        <f t="shared" si="3"/>
        <v>0.28000000000000003</v>
      </c>
      <c r="G34" s="16">
        <f t="shared" si="9"/>
        <v>0.22867554229725431</v>
      </c>
      <c r="H34" s="16">
        <f t="shared" si="9"/>
        <v>3.3382848156130643E-2</v>
      </c>
      <c r="I34" s="78">
        <f t="shared" si="10"/>
        <v>3.0311382389067494</v>
      </c>
      <c r="J34" s="78">
        <f t="shared" si="10"/>
        <v>20.763572278737733</v>
      </c>
      <c r="K34" s="6"/>
      <c r="L34" s="6"/>
      <c r="M34" s="4"/>
      <c r="N34" s="6"/>
      <c r="O34" s="6"/>
      <c r="P34" s="4"/>
      <c r="Q34" s="6"/>
      <c r="R34" s="6"/>
      <c r="S34" s="4"/>
      <c r="T34" s="6"/>
      <c r="U34" s="6"/>
      <c r="V34" s="4"/>
      <c r="W34" s="6"/>
      <c r="X34" s="6"/>
      <c r="Y34" s="4"/>
      <c r="Z34" s="6"/>
      <c r="AA34" s="6"/>
      <c r="AB34" s="4"/>
      <c r="AC34" s="6"/>
      <c r="AD34" s="6"/>
    </row>
    <row r="35" spans="1:30" x14ac:dyDescent="0.2">
      <c r="A35" s="31" t="s">
        <v>67</v>
      </c>
      <c r="B35" s="22" t="s">
        <v>1</v>
      </c>
      <c r="C35" s="22">
        <v>1609</v>
      </c>
      <c r="D35" s="4">
        <v>7</v>
      </c>
      <c r="E35" s="29">
        <f t="shared" si="0"/>
        <v>64.36</v>
      </c>
      <c r="F35" s="51">
        <f t="shared" si="3"/>
        <v>0.28000000000000003</v>
      </c>
      <c r="G35" s="16">
        <f t="shared" si="9"/>
        <v>0.22874919791154391</v>
      </c>
      <c r="H35" s="16">
        <f t="shared" si="9"/>
        <v>0.1129962809357643</v>
      </c>
      <c r="I35" s="78">
        <f t="shared" si="10"/>
        <v>3.0301622339588774</v>
      </c>
      <c r="J35" s="78">
        <f t="shared" si="10"/>
        <v>6.1342477364718135</v>
      </c>
      <c r="K35" s="6"/>
      <c r="L35" s="6"/>
      <c r="M35" s="4"/>
      <c r="N35" s="6"/>
      <c r="O35" s="6"/>
      <c r="P35" s="4"/>
      <c r="Q35" s="6"/>
      <c r="R35" s="6"/>
      <c r="S35" s="4"/>
      <c r="T35" s="6"/>
      <c r="U35" s="6"/>
      <c r="V35" s="4"/>
      <c r="W35" s="6"/>
      <c r="X35" s="6"/>
      <c r="Y35" s="4"/>
      <c r="Z35" s="6"/>
      <c r="AA35" s="6"/>
      <c r="AB35" s="4"/>
      <c r="AC35" s="6"/>
      <c r="AD35" s="6"/>
    </row>
    <row r="36" spans="1:30" x14ac:dyDescent="0.2">
      <c r="A36" s="25" t="s">
        <v>68</v>
      </c>
      <c r="B36" s="22" t="s">
        <v>0</v>
      </c>
      <c r="C36">
        <v>1887</v>
      </c>
      <c r="D36" s="4">
        <v>8</v>
      </c>
      <c r="E36" s="29">
        <f t="shared" si="0"/>
        <v>75.48</v>
      </c>
      <c r="F36" s="51">
        <f t="shared" si="3"/>
        <v>0.32</v>
      </c>
      <c r="G36" s="16">
        <f t="shared" si="9"/>
        <v>0.22869926990434294</v>
      </c>
      <c r="H36" s="16">
        <f t="shared" si="9"/>
        <v>0.1129962809357643</v>
      </c>
      <c r="I36" s="78">
        <f t="shared" si="10"/>
        <v>3.030823757547914</v>
      </c>
      <c r="J36" s="78">
        <f t="shared" si="10"/>
        <v>6.1342477364718135</v>
      </c>
      <c r="K36" s="6"/>
      <c r="L36" s="6"/>
      <c r="M36" s="4"/>
      <c r="N36" s="6"/>
      <c r="O36" s="6"/>
      <c r="P36" s="4"/>
      <c r="Q36" s="6"/>
      <c r="R36" s="6"/>
      <c r="S36" s="4"/>
      <c r="T36" s="6"/>
      <c r="U36" s="6"/>
      <c r="V36" s="4"/>
      <c r="W36" s="6"/>
      <c r="X36" s="6"/>
      <c r="Y36" s="4"/>
      <c r="Z36" s="6"/>
      <c r="AA36" s="6"/>
      <c r="AB36" s="4"/>
      <c r="AC36" s="6"/>
      <c r="AD36" s="6"/>
    </row>
    <row r="37" spans="1:30" x14ac:dyDescent="0.2">
      <c r="A37" s="25" t="s">
        <v>69</v>
      </c>
      <c r="B37" s="22" t="s">
        <v>83</v>
      </c>
      <c r="C37" s="15">
        <v>2317</v>
      </c>
      <c r="D37" s="4">
        <v>11</v>
      </c>
      <c r="E37" s="29">
        <f t="shared" si="0"/>
        <v>92.68</v>
      </c>
      <c r="F37" s="51">
        <f t="shared" si="3"/>
        <v>0.44</v>
      </c>
      <c r="G37" s="16">
        <f t="shared" si="9"/>
        <v>0.15988218065226853</v>
      </c>
      <c r="H37" s="16">
        <f t="shared" si="9"/>
        <v>0.15475980210155588</v>
      </c>
      <c r="I37" s="78">
        <f t="shared" si="10"/>
        <v>4.3353623132491999</v>
      </c>
      <c r="J37" s="78">
        <f t="shared" si="10"/>
        <v>4.4788580183443951</v>
      </c>
      <c r="K37" s="6"/>
      <c r="L37" s="6"/>
      <c r="M37" s="4"/>
      <c r="N37" s="6"/>
      <c r="O37" s="6"/>
      <c r="P37" s="4"/>
      <c r="Q37" s="6"/>
      <c r="R37" s="6"/>
      <c r="S37" s="4"/>
      <c r="T37" s="6"/>
      <c r="U37" s="6"/>
      <c r="V37" s="4"/>
      <c r="W37" s="6"/>
      <c r="X37" s="6"/>
      <c r="Y37" s="4"/>
      <c r="Z37" s="6"/>
      <c r="AA37" s="6"/>
      <c r="AB37" s="4"/>
      <c r="AC37" s="6"/>
      <c r="AD37" s="6"/>
    </row>
    <row r="38" spans="1:30" x14ac:dyDescent="0.2">
      <c r="A38" s="25" t="s">
        <v>70</v>
      </c>
      <c r="B38" t="s">
        <v>84</v>
      </c>
      <c r="C38">
        <v>2676</v>
      </c>
      <c r="D38" s="4">
        <v>11</v>
      </c>
      <c r="E38" s="29">
        <f t="shared" si="0"/>
        <v>107.04</v>
      </c>
      <c r="F38" s="51">
        <f t="shared" si="3"/>
        <v>0.44</v>
      </c>
      <c r="G38" s="16">
        <f t="shared" si="9"/>
        <v>0.14557388799979878</v>
      </c>
      <c r="H38" s="16">
        <f t="shared" si="9"/>
        <v>0.12137695394542521</v>
      </c>
      <c r="I38" s="78">
        <f t="shared" si="10"/>
        <v>4.7614801671087017</v>
      </c>
      <c r="J38" s="78">
        <f t="shared" si="10"/>
        <v>5.7106984318588641</v>
      </c>
      <c r="K38" s="6"/>
      <c r="L38" s="6"/>
      <c r="M38" s="4"/>
      <c r="N38" s="6"/>
      <c r="O38" s="6"/>
      <c r="P38" s="4"/>
      <c r="Q38" s="6"/>
      <c r="R38" s="6"/>
      <c r="S38" s="4"/>
      <c r="T38" s="6"/>
      <c r="U38" s="6"/>
      <c r="V38" s="4"/>
      <c r="W38" s="6"/>
      <c r="X38" s="6"/>
      <c r="Y38" s="4"/>
      <c r="Z38" s="6"/>
      <c r="AA38" s="6"/>
      <c r="AB38" s="4"/>
      <c r="AC38" s="6"/>
      <c r="AD38" s="6"/>
    </row>
    <row r="39" spans="1:30" x14ac:dyDescent="0.2">
      <c r="A39" s="25" t="s">
        <v>71</v>
      </c>
      <c r="B39" t="s">
        <v>86</v>
      </c>
      <c r="C39">
        <v>3050</v>
      </c>
      <c r="D39" s="4">
        <v>13</v>
      </c>
      <c r="E39" s="29">
        <f t="shared" si="0"/>
        <v>122</v>
      </c>
      <c r="F39" s="48">
        <f t="shared" si="3"/>
        <v>0.52</v>
      </c>
      <c r="G39" s="16">
        <f t="shared" si="9"/>
        <v>0.11258396638381089</v>
      </c>
      <c r="H39" s="16">
        <f t="shared" si="9"/>
        <v>6.0290514204222011E-2</v>
      </c>
      <c r="I39" s="78">
        <f t="shared" si="10"/>
        <v>6.1567130988877379</v>
      </c>
      <c r="J39" s="78">
        <f t="shared" si="10"/>
        <v>11.496786678780818</v>
      </c>
      <c r="K39" s="6"/>
      <c r="L39" s="6"/>
      <c r="M39" s="4"/>
      <c r="N39" s="6"/>
      <c r="O39" s="6"/>
      <c r="P39" s="4"/>
      <c r="Q39" s="6"/>
      <c r="R39" s="6"/>
      <c r="S39" s="4"/>
      <c r="T39" s="6"/>
      <c r="U39" s="6"/>
      <c r="V39" s="4"/>
      <c r="W39" s="6"/>
      <c r="X39" s="6"/>
      <c r="Y39" s="4"/>
      <c r="Z39" s="6"/>
      <c r="AA39" s="6"/>
      <c r="AB39" s="4"/>
      <c r="AC39" s="6"/>
      <c r="AD39" s="6"/>
    </row>
    <row r="40" spans="1:30" x14ac:dyDescent="0.2">
      <c r="A40" s="25" t="s">
        <v>72</v>
      </c>
      <c r="B40" t="s">
        <v>87</v>
      </c>
      <c r="C40">
        <v>3378</v>
      </c>
      <c r="D40" s="4">
        <v>13</v>
      </c>
      <c r="E40" s="29">
        <f t="shared" si="0"/>
        <v>135.12</v>
      </c>
      <c r="F40" s="48">
        <f t="shared" si="3"/>
        <v>0.52</v>
      </c>
      <c r="G40" s="16">
        <f t="shared" si="9"/>
        <v>0.1104782064867141</v>
      </c>
      <c r="H40" s="16">
        <f t="shared" si="9"/>
        <v>0.10882951781446137</v>
      </c>
      <c r="I40" s="78">
        <f t="shared" si="10"/>
        <v>6.2740625739910243</v>
      </c>
      <c r="J40" s="78">
        <f t="shared" si="10"/>
        <v>6.3691100951275113</v>
      </c>
    </row>
    <row r="41" spans="1:30" x14ac:dyDescent="0.2">
      <c r="A41" s="25" t="s">
        <v>73</v>
      </c>
      <c r="B41" t="s">
        <v>88</v>
      </c>
      <c r="C41">
        <v>3635</v>
      </c>
      <c r="D41" s="4">
        <v>14</v>
      </c>
      <c r="E41" s="29">
        <f t="shared" si="0"/>
        <v>145.4</v>
      </c>
      <c r="F41" s="48">
        <f t="shared" si="3"/>
        <v>0.56000000000000005</v>
      </c>
      <c r="G41" s="16">
        <f t="shared" si="9"/>
        <v>9.5001793853163111E-2</v>
      </c>
      <c r="H41" s="16">
        <f t="shared" si="9"/>
        <v>9.4872405426225923E-2</v>
      </c>
      <c r="I41" s="78">
        <f t="shared" si="10"/>
        <v>7.2961483404333292</v>
      </c>
      <c r="J41" s="78">
        <f t="shared" si="10"/>
        <v>7.3060989383150616</v>
      </c>
    </row>
    <row r="42" spans="1:30" x14ac:dyDescent="0.2">
      <c r="A42" s="25" t="s">
        <v>74</v>
      </c>
      <c r="B42" t="s">
        <v>98</v>
      </c>
      <c r="C42">
        <v>4163</v>
      </c>
      <c r="D42" s="4">
        <v>17</v>
      </c>
      <c r="E42" s="29">
        <f t="shared" si="0"/>
        <v>166.52</v>
      </c>
      <c r="F42" s="48">
        <f t="shared" si="3"/>
        <v>0.68</v>
      </c>
      <c r="G42" s="16">
        <f t="shared" si="9"/>
        <v>8.5898475858278769E-2</v>
      </c>
      <c r="H42" s="16">
        <f t="shared" si="9"/>
        <v>0.10769572902311358</v>
      </c>
      <c r="I42" s="78">
        <f t="shared" si="10"/>
        <v>8.0693769433528395</v>
      </c>
      <c r="J42" s="78">
        <f t="shared" si="10"/>
        <v>6.436162202970765</v>
      </c>
    </row>
    <row r="43" spans="1:30" x14ac:dyDescent="0.2">
      <c r="A43" s="25" t="s">
        <v>75</v>
      </c>
      <c r="B43" t="s">
        <v>99</v>
      </c>
      <c r="C43">
        <v>4460</v>
      </c>
      <c r="D43" s="4">
        <v>19</v>
      </c>
      <c r="E43" s="29">
        <f t="shared" si="0"/>
        <v>178.4</v>
      </c>
      <c r="F43" s="48">
        <f t="shared" si="3"/>
        <v>0.76</v>
      </c>
      <c r="G43" s="16">
        <f t="shared" si="9"/>
        <v>8.2095753563357354E-2</v>
      </c>
      <c r="H43" s="16">
        <f t="shared" si="9"/>
        <v>0.12410922157847276</v>
      </c>
      <c r="I43" s="78">
        <f t="shared" si="10"/>
        <v>8.443155102109019</v>
      </c>
      <c r="J43" s="78">
        <f t="shared" si="10"/>
        <v>5.5849772623195184</v>
      </c>
    </row>
    <row r="44" spans="1:30" x14ac:dyDescent="0.2">
      <c r="A44" s="25" t="s">
        <v>76</v>
      </c>
      <c r="B44" t="s">
        <v>100</v>
      </c>
      <c r="C44" s="22">
        <v>4763</v>
      </c>
      <c r="D44" s="21">
        <v>20</v>
      </c>
      <c r="E44" s="29">
        <f t="shared" si="0"/>
        <v>190.52</v>
      </c>
      <c r="F44" s="48">
        <f t="shared" si="3"/>
        <v>0.8</v>
      </c>
      <c r="G44" s="16">
        <f t="shared" si="9"/>
        <v>6.1027219781195859E-2</v>
      </c>
      <c r="H44" s="16">
        <f t="shared" si="9"/>
        <v>9.6415620202996183E-2</v>
      </c>
      <c r="I44" s="78">
        <f t="shared" si="10"/>
        <v>11.358000299622411</v>
      </c>
      <c r="J44" s="78">
        <f t="shared" si="10"/>
        <v>7.1891585523235086</v>
      </c>
    </row>
    <row r="45" spans="1:30" x14ac:dyDescent="0.2">
      <c r="A45" s="31" t="s">
        <v>79</v>
      </c>
      <c r="B45" s="22" t="s">
        <v>101</v>
      </c>
      <c r="C45" s="22">
        <v>5048</v>
      </c>
      <c r="D45" s="21">
        <v>23</v>
      </c>
      <c r="E45" s="30">
        <f t="shared" si="0"/>
        <v>201.92</v>
      </c>
      <c r="F45" s="66">
        <f t="shared" si="3"/>
        <v>0.92</v>
      </c>
      <c r="G45" s="28">
        <f t="shared" si="9"/>
        <v>5.0300129597856014E-2</v>
      </c>
      <c r="H45" s="28">
        <f t="shared" si="9"/>
        <v>9.6941382752190858E-2</v>
      </c>
      <c r="I45" s="79">
        <f t="shared" si="10"/>
        <v>13.780226534237197</v>
      </c>
      <c r="J45" s="79">
        <f t="shared" si="10"/>
        <v>7.1501680797335263</v>
      </c>
    </row>
    <row r="46" spans="1:30" x14ac:dyDescent="0.2">
      <c r="A46" s="31" t="s">
        <v>80</v>
      </c>
      <c r="B46" t="s">
        <v>103</v>
      </c>
      <c r="C46" s="22">
        <v>5314</v>
      </c>
      <c r="D46" s="21">
        <v>25</v>
      </c>
      <c r="E46" s="29">
        <f t="shared" si="0"/>
        <v>212.56</v>
      </c>
      <c r="F46" s="48">
        <f t="shared" si="3"/>
        <v>1</v>
      </c>
      <c r="G46" s="16">
        <f t="shared" si="9"/>
        <v>3.8230051484904971E-2</v>
      </c>
      <c r="H46" s="16">
        <f t="shared" si="9"/>
        <v>0.1013662770270411</v>
      </c>
      <c r="I46" s="78">
        <f t="shared" si="10"/>
        <v>18.130950747833349</v>
      </c>
      <c r="J46" s="78">
        <f t="shared" si="10"/>
        <v>6.838045165405819</v>
      </c>
    </row>
    <row r="47" spans="1:30" x14ac:dyDescent="0.2">
      <c r="A47" s="31" t="s">
        <v>81</v>
      </c>
      <c r="B47" t="s">
        <v>107</v>
      </c>
      <c r="C47" s="15">
        <v>5454</v>
      </c>
      <c r="D47" s="4">
        <v>28</v>
      </c>
      <c r="E47" s="29">
        <f t="shared" si="0"/>
        <v>218.16</v>
      </c>
      <c r="F47" s="48">
        <f t="shared" si="3"/>
        <v>1.1200000000000001</v>
      </c>
      <c r="G47" s="16">
        <f t="shared" si="9"/>
        <v>3.2551932392586767E-2</v>
      </c>
      <c r="H47" s="16">
        <f t="shared" si="9"/>
        <v>0.1188559241787687</v>
      </c>
      <c r="I47" s="78">
        <f t="shared" si="10"/>
        <v>21.29358012299754</v>
      </c>
      <c r="J47" s="78">
        <f t="shared" si="10"/>
        <v>5.8318269396264775</v>
      </c>
    </row>
    <row r="48" spans="1:30" ht="15" x14ac:dyDescent="0.2">
      <c r="A48" s="25" t="s">
        <v>82</v>
      </c>
      <c r="B48" t="s">
        <v>108</v>
      </c>
      <c r="C48" s="15">
        <v>5550</v>
      </c>
      <c r="D48" s="12">
        <v>30</v>
      </c>
      <c r="E48" s="29">
        <f t="shared" si="0"/>
        <v>222</v>
      </c>
      <c r="F48" s="48">
        <f t="shared" si="3"/>
        <v>1.2</v>
      </c>
      <c r="G48" s="16">
        <f t="shared" si="9"/>
        <v>2.5939921662928123E-2</v>
      </c>
      <c r="H48" s="16">
        <f t="shared" si="9"/>
        <v>0.14694666622552977</v>
      </c>
      <c r="I48" s="78">
        <f t="shared" si="10"/>
        <v>26.721251882211821</v>
      </c>
      <c r="J48" s="78">
        <f t="shared" si="10"/>
        <v>4.7169983393575041</v>
      </c>
    </row>
    <row r="49" spans="1:10" ht="15" x14ac:dyDescent="0.2">
      <c r="A49" s="25" t="s">
        <v>85</v>
      </c>
      <c r="B49" t="s">
        <v>109</v>
      </c>
      <c r="C49">
        <v>5750</v>
      </c>
      <c r="D49" s="12">
        <v>37</v>
      </c>
      <c r="E49" s="29">
        <f t="shared" si="0"/>
        <v>230</v>
      </c>
      <c r="F49" s="48">
        <f t="shared" si="3"/>
        <v>1.48</v>
      </c>
      <c r="G49" s="16">
        <f t="shared" ref="G49:H64" si="11">LN(C51/C47)/4</f>
        <v>2.3352045533496259E-2</v>
      </c>
      <c r="H49" s="16">
        <f t="shared" si="11"/>
        <v>0.13990394698385566</v>
      </c>
      <c r="I49" s="78">
        <f t="shared" si="10"/>
        <v>29.682503811740709</v>
      </c>
      <c r="J49" s="78">
        <f t="shared" si="10"/>
        <v>4.954450503386667</v>
      </c>
    </row>
    <row r="50" spans="1:10" ht="15" x14ac:dyDescent="0.2">
      <c r="A50" s="31" t="s">
        <v>89</v>
      </c>
      <c r="B50" s="22" t="s">
        <v>110</v>
      </c>
      <c r="C50" s="56">
        <v>5895</v>
      </c>
      <c r="D50" s="26">
        <v>45</v>
      </c>
      <c r="E50" s="30">
        <f t="shared" si="0"/>
        <v>235.8</v>
      </c>
      <c r="F50" s="66">
        <f t="shared" si="3"/>
        <v>1.8</v>
      </c>
      <c r="G50" s="28">
        <f t="shared" si="11"/>
        <v>2.1647717041941579E-2</v>
      </c>
      <c r="H50" s="16">
        <f t="shared" ref="H50" si="12">LN(D52/D48)/4</f>
        <v>0.12770640594149768</v>
      </c>
      <c r="I50" s="78">
        <f t="shared" ref="I50" si="13">LN(2)/G50</f>
        <v>32.019412449682363</v>
      </c>
      <c r="J50" s="78">
        <f t="shared" ref="J50" si="14">LN(2)/H50</f>
        <v>5.4276617954268955</v>
      </c>
    </row>
    <row r="51" spans="1:10" ht="15" x14ac:dyDescent="0.2">
      <c r="A51" s="25" t="s">
        <v>90</v>
      </c>
      <c r="B51" t="s">
        <v>112</v>
      </c>
      <c r="C51" s="14">
        <v>5988</v>
      </c>
      <c r="D51" s="12">
        <v>49</v>
      </c>
      <c r="E51" s="29">
        <f t="shared" si="0"/>
        <v>239.52</v>
      </c>
      <c r="F51" s="48">
        <f t="shared" si="3"/>
        <v>1.96</v>
      </c>
      <c r="G51" s="16">
        <f t="shared" si="11"/>
        <v>1.6894344348520947E-2</v>
      </c>
      <c r="H51" s="16">
        <f t="shared" si="11"/>
        <v>8.0226930020025317E-2</v>
      </c>
      <c r="I51" s="78">
        <f t="shared" si="10"/>
        <v>41.02835636948695</v>
      </c>
      <c r="J51" s="78">
        <f t="shared" si="10"/>
        <v>8.6398317919796987</v>
      </c>
    </row>
    <row r="52" spans="1:10" ht="15" x14ac:dyDescent="0.2">
      <c r="A52" s="25" t="s">
        <v>94</v>
      </c>
      <c r="B52" t="s">
        <v>34</v>
      </c>
      <c r="C52" s="14">
        <v>6052</v>
      </c>
      <c r="D52" s="12">
        <v>50</v>
      </c>
      <c r="E52" s="29">
        <f t="shared" si="0"/>
        <v>242.08</v>
      </c>
      <c r="F52" s="48">
        <f t="shared" si="3"/>
        <v>2</v>
      </c>
      <c r="G52" s="16">
        <f t="shared" si="11"/>
        <v>1.4138771049069321E-2</v>
      </c>
      <c r="H52" s="16">
        <f t="shared" si="11"/>
        <v>4.5580389198488648E-2</v>
      </c>
      <c r="I52" s="78">
        <f t="shared" si="10"/>
        <v>49.024570675509409</v>
      </c>
      <c r="J52" s="78">
        <f t="shared" si="10"/>
        <v>15.207136067695723</v>
      </c>
    </row>
    <row r="53" spans="1:10" ht="15" x14ac:dyDescent="0.2">
      <c r="A53" s="25" t="s">
        <v>95</v>
      </c>
      <c r="B53" t="s">
        <v>35</v>
      </c>
      <c r="C53" s="14">
        <v>6152</v>
      </c>
      <c r="D53" s="12">
        <v>51</v>
      </c>
      <c r="E53" s="29">
        <f t="shared" si="0"/>
        <v>246.08</v>
      </c>
      <c r="F53" s="48">
        <f t="shared" si="3"/>
        <v>2.04</v>
      </c>
      <c r="G53" s="16">
        <f t="shared" si="11"/>
        <v>1.2817060993397775E-2</v>
      </c>
      <c r="H53" s="16">
        <f t="shared" si="11"/>
        <v>3.3382848156130643E-2</v>
      </c>
      <c r="I53" s="78">
        <f t="shared" si="10"/>
        <v>54.08004072985171</v>
      </c>
      <c r="J53" s="78">
        <f t="shared" si="10"/>
        <v>20.763572278737733</v>
      </c>
    </row>
    <row r="54" spans="1:10" ht="15" x14ac:dyDescent="0.2">
      <c r="A54" s="23" t="s">
        <v>96</v>
      </c>
      <c r="B54" t="s">
        <v>36</v>
      </c>
      <c r="C54" s="14">
        <v>6238</v>
      </c>
      <c r="D54" s="12">
        <v>54</v>
      </c>
      <c r="E54" s="29">
        <f t="shared" si="0"/>
        <v>249.52</v>
      </c>
      <c r="F54" s="48">
        <f t="shared" si="3"/>
        <v>2.16</v>
      </c>
      <c r="G54" s="16">
        <f t="shared" si="11"/>
        <v>1.0555550864844785E-2</v>
      </c>
      <c r="H54" s="16">
        <f t="shared" si="11"/>
        <v>4.1378609619393332E-2</v>
      </c>
      <c r="I54" s="78">
        <f t="shared" si="10"/>
        <v>65.666604181546688</v>
      </c>
      <c r="J54" s="78">
        <f t="shared" si="10"/>
        <v>16.751340534049287</v>
      </c>
    </row>
    <row r="55" spans="1:10" ht="15" x14ac:dyDescent="0.2">
      <c r="A55" s="25" t="s">
        <v>97</v>
      </c>
      <c r="B55" t="s">
        <v>37</v>
      </c>
      <c r="C55" s="14">
        <v>6303</v>
      </c>
      <c r="D55" s="12">
        <v>56</v>
      </c>
      <c r="E55" s="29">
        <f t="shared" si="0"/>
        <v>252.12</v>
      </c>
      <c r="F55" s="48">
        <f t="shared" si="3"/>
        <v>2.2400000000000002</v>
      </c>
      <c r="G55" s="16">
        <f t="shared" si="11"/>
        <v>8.2734750204819622E-3</v>
      </c>
      <c r="H55" s="16">
        <f t="shared" si="11"/>
        <v>4.4762057862246366E-2</v>
      </c>
      <c r="I55" s="78">
        <f t="shared" si="10"/>
        <v>83.77944924520564</v>
      </c>
      <c r="J55" s="78">
        <f t="shared" si="10"/>
        <v>15.485150005682961</v>
      </c>
    </row>
    <row r="56" spans="1:10" ht="15" x14ac:dyDescent="0.2">
      <c r="A56" s="25" t="s">
        <v>102</v>
      </c>
      <c r="B56" t="s">
        <v>38</v>
      </c>
      <c r="C56" s="14">
        <v>6313</v>
      </c>
      <c r="D56" s="12">
        <v>59</v>
      </c>
      <c r="E56" s="29">
        <f t="shared" si="0"/>
        <v>252.52</v>
      </c>
      <c r="F56" s="48">
        <f t="shared" si="3"/>
        <v>2.36</v>
      </c>
      <c r="G56" s="16">
        <f t="shared" si="11"/>
        <v>6.4095930450036517E-3</v>
      </c>
      <c r="H56" s="16">
        <f t="shared" si="11"/>
        <v>3.0472454402259198E-2</v>
      </c>
      <c r="I56" s="78">
        <f t="shared" si="10"/>
        <v>108.14215125564971</v>
      </c>
      <c r="J56" s="78">
        <f t="shared" si="10"/>
        <v>22.746680375984287</v>
      </c>
    </row>
    <row r="57" spans="1:10" ht="15" x14ac:dyDescent="0.2">
      <c r="A57" s="25" t="s">
        <v>104</v>
      </c>
      <c r="B57" t="s">
        <v>39</v>
      </c>
      <c r="C57" s="14">
        <v>6359</v>
      </c>
      <c r="D57" s="12">
        <v>61</v>
      </c>
      <c r="E57" s="29">
        <f t="shared" si="0"/>
        <v>254.36</v>
      </c>
      <c r="F57" s="48">
        <f t="shared" si="3"/>
        <v>2.44</v>
      </c>
      <c r="G57" s="16">
        <f t="shared" si="11"/>
        <v>5.6472989493774866E-3</v>
      </c>
      <c r="H57" s="16">
        <f t="shared" si="11"/>
        <v>2.9445758914095864E-2</v>
      </c>
      <c r="I57" s="78">
        <f t="shared" si="10"/>
        <v>122.73959405608451</v>
      </c>
      <c r="J57" s="78">
        <f t="shared" si="10"/>
        <v>23.539796769446873</v>
      </c>
    </row>
    <row r="58" spans="1:10" x14ac:dyDescent="0.2">
      <c r="A58" s="25" t="s">
        <v>159</v>
      </c>
      <c r="B58" t="s">
        <v>40</v>
      </c>
      <c r="C58" s="15">
        <v>6400</v>
      </c>
      <c r="D58" s="8">
        <v>61</v>
      </c>
      <c r="E58" s="29">
        <f t="shared" si="0"/>
        <v>256</v>
      </c>
      <c r="F58" s="48">
        <f t="shared" si="3"/>
        <v>2.44</v>
      </c>
      <c r="G58" s="16">
        <f t="shared" si="11"/>
        <v>6.0639855823429647E-3</v>
      </c>
      <c r="H58" s="16">
        <f t="shared" si="11"/>
        <v>1.6399320621453318E-2</v>
      </c>
      <c r="I58" s="78">
        <f t="shared" si="10"/>
        <v>114.30554560984484</v>
      </c>
      <c r="J58" s="78">
        <f t="shared" si="10"/>
        <v>42.266822910528482</v>
      </c>
    </row>
    <row r="59" spans="1:10" ht="15" x14ac:dyDescent="0.2">
      <c r="A59" s="25" t="s">
        <v>105</v>
      </c>
      <c r="B59" t="s">
        <v>41</v>
      </c>
      <c r="C59" s="14">
        <v>6447</v>
      </c>
      <c r="D59" s="12">
        <v>63</v>
      </c>
      <c r="E59" s="29">
        <f t="shared" si="0"/>
        <v>257.88</v>
      </c>
      <c r="F59" s="48">
        <f t="shared" si="3"/>
        <v>2.52</v>
      </c>
      <c r="G59" s="16">
        <f t="shared" si="11"/>
        <v>6.7487808933356513E-3</v>
      </c>
      <c r="H59" s="16">
        <f t="shared" si="11"/>
        <v>1.5878351430581483E-2</v>
      </c>
      <c r="I59" s="78">
        <f t="shared" si="10"/>
        <v>102.707020944245</v>
      </c>
      <c r="J59" s="78">
        <f t="shared" si="10"/>
        <v>43.65359864909864</v>
      </c>
    </row>
    <row r="60" spans="1:10" ht="15" x14ac:dyDescent="0.2">
      <c r="A60" s="25" t="s">
        <v>106</v>
      </c>
      <c r="B60" t="s">
        <v>42</v>
      </c>
      <c r="C60" s="56">
        <v>6468</v>
      </c>
      <c r="D60" s="26">
        <v>63</v>
      </c>
      <c r="E60" s="29">
        <f t="shared" si="0"/>
        <v>258.72000000000003</v>
      </c>
      <c r="F60" s="48">
        <f t="shared" si="3"/>
        <v>2.52</v>
      </c>
      <c r="G60" s="16">
        <f t="shared" si="11"/>
        <v>7.16204839713659E-3</v>
      </c>
      <c r="H60" s="16">
        <f t="shared" si="11"/>
        <v>3.4405344469011924E-2</v>
      </c>
      <c r="I60" s="78">
        <f t="shared" si="10"/>
        <v>96.780577584070471</v>
      </c>
      <c r="J60" s="78">
        <f t="shared" si="10"/>
        <v>20.146497332245765</v>
      </c>
    </row>
    <row r="61" spans="1:10" ht="15" x14ac:dyDescent="0.2">
      <c r="A61" s="25" t="s">
        <v>111</v>
      </c>
      <c r="B61" t="s">
        <v>43</v>
      </c>
      <c r="C61" s="14">
        <v>6533</v>
      </c>
      <c r="D61" s="12">
        <v>65</v>
      </c>
      <c r="E61" s="29">
        <f t="shared" si="0"/>
        <v>261.32</v>
      </c>
      <c r="F61" s="48">
        <f t="shared" si="3"/>
        <v>2.6</v>
      </c>
      <c r="G61" s="16">
        <f t="shared" si="11"/>
        <v>6.3178184075736877E-3</v>
      </c>
      <c r="H61" s="16">
        <f t="shared" si="11"/>
        <v>2.9886287662445683E-2</v>
      </c>
      <c r="I61" s="78">
        <f t="shared" si="10"/>
        <v>109.71305850275988</v>
      </c>
      <c r="J61" s="78">
        <f t="shared" si="10"/>
        <v>23.192816330645698</v>
      </c>
    </row>
    <row r="62" spans="1:10" ht="15" x14ac:dyDescent="0.2">
      <c r="A62" s="25" t="s">
        <v>113</v>
      </c>
      <c r="B62" t="s">
        <v>44</v>
      </c>
      <c r="C62" s="14">
        <v>6586</v>
      </c>
      <c r="D62" s="12">
        <v>70</v>
      </c>
      <c r="E62" s="29">
        <f t="shared" si="0"/>
        <v>263.44</v>
      </c>
      <c r="F62" s="48">
        <f t="shared" si="3"/>
        <v>2.8</v>
      </c>
      <c r="G62" s="16">
        <f t="shared" si="11"/>
        <v>5.9958575393563611E-3</v>
      </c>
      <c r="H62" s="16">
        <f t="shared" si="11"/>
        <v>2.9886287662445683E-2</v>
      </c>
      <c r="I62" s="78">
        <f t="shared" si="10"/>
        <v>115.60434450121254</v>
      </c>
      <c r="J62" s="78">
        <f t="shared" si="10"/>
        <v>23.192816330645698</v>
      </c>
    </row>
    <row r="63" spans="1:10" ht="15" x14ac:dyDescent="0.2">
      <c r="A63" s="25" t="s">
        <v>114</v>
      </c>
      <c r="B63" t="s">
        <v>45</v>
      </c>
      <c r="C63" s="14">
        <v>6612</v>
      </c>
      <c r="D63" s="12">
        <v>71</v>
      </c>
      <c r="E63" s="29">
        <f t="shared" si="0"/>
        <v>264.48</v>
      </c>
      <c r="F63" s="48">
        <f t="shared" si="3"/>
        <v>2.84</v>
      </c>
      <c r="G63" s="16">
        <f t="shared" si="11"/>
        <v>4.2496090766488623E-3</v>
      </c>
      <c r="H63" s="16">
        <f t="shared" si="11"/>
        <v>2.2073151786419554E-2</v>
      </c>
      <c r="I63" s="78">
        <f t="shared" si="10"/>
        <v>163.10845728580384</v>
      </c>
      <c r="J63" s="78">
        <f t="shared" si="10"/>
        <v>31.402274911478759</v>
      </c>
    </row>
    <row r="64" spans="1:10" ht="15" x14ac:dyDescent="0.2">
      <c r="A64" s="25" t="s">
        <v>125</v>
      </c>
      <c r="B64" t="s">
        <v>46</v>
      </c>
      <c r="C64" s="14">
        <v>6625</v>
      </c>
      <c r="D64" s="12">
        <v>71</v>
      </c>
      <c r="E64" s="29">
        <f t="shared" si="0"/>
        <v>265</v>
      </c>
      <c r="F64" s="48">
        <f t="shared" si="3"/>
        <v>2.84</v>
      </c>
      <c r="G64" s="16">
        <f t="shared" si="11"/>
        <v>2.380070866536365E-3</v>
      </c>
      <c r="H64" s="16">
        <f t="shared" si="11"/>
        <v>1.3892462788702696E-2</v>
      </c>
      <c r="I64" s="78">
        <f t="shared" si="10"/>
        <v>291.22963954794272</v>
      </c>
      <c r="J64" s="78">
        <f t="shared" si="10"/>
        <v>49.893758299184377</v>
      </c>
    </row>
    <row r="65" spans="1:10" ht="15" x14ac:dyDescent="0.2">
      <c r="A65" s="31" t="s">
        <v>126</v>
      </c>
      <c r="B65" s="22" t="s">
        <v>47</v>
      </c>
      <c r="C65" s="56">
        <v>6645</v>
      </c>
      <c r="D65" s="26">
        <v>71</v>
      </c>
      <c r="E65" s="30">
        <f t="shared" si="0"/>
        <v>265.8</v>
      </c>
      <c r="F65" s="66">
        <f t="shared" si="3"/>
        <v>2.84</v>
      </c>
      <c r="G65" s="28">
        <f t="shared" ref="G65:H69" si="15">LN(C67/C63)/4</f>
        <v>2.0709509192863183E-3</v>
      </c>
      <c r="H65" s="28">
        <f t="shared" si="15"/>
        <v>1.3702059123748738E-2</v>
      </c>
      <c r="I65" s="79">
        <f t="shared" si="10"/>
        <v>334.69995551551483</v>
      </c>
      <c r="J65" s="79">
        <f t="shared" si="10"/>
        <v>50.5870814232998</v>
      </c>
    </row>
    <row r="66" spans="1:10" ht="15" x14ac:dyDescent="0.2">
      <c r="A66" s="31" t="s">
        <v>127</v>
      </c>
      <c r="B66" t="s">
        <v>48</v>
      </c>
      <c r="C66" s="14">
        <v>6649</v>
      </c>
      <c r="D66" s="12">
        <v>74</v>
      </c>
      <c r="E66" s="29">
        <f t="shared" si="0"/>
        <v>265.95999999999998</v>
      </c>
      <c r="F66" s="48">
        <f t="shared" si="3"/>
        <v>2.96</v>
      </c>
      <c r="G66" s="16">
        <f t="shared" si="15"/>
        <v>1.8797081035068297E-3</v>
      </c>
      <c r="H66" s="16">
        <f t="shared" si="15"/>
        <v>2.6691993856426535E-2</v>
      </c>
      <c r="I66" s="78">
        <f t="shared" si="10"/>
        <v>368.75256284036487</v>
      </c>
      <c r="J66" s="78">
        <f t="shared" si="10"/>
        <v>25.968355316141313</v>
      </c>
    </row>
    <row r="67" spans="1:10" ht="15" x14ac:dyDescent="0.2">
      <c r="A67" s="25" t="s">
        <v>128</v>
      </c>
      <c r="B67" t="s">
        <v>132</v>
      </c>
      <c r="C67" s="14">
        <v>6667</v>
      </c>
      <c r="D67" s="12">
        <v>75</v>
      </c>
      <c r="E67" s="29">
        <f t="shared" si="0"/>
        <v>266.68</v>
      </c>
      <c r="F67" s="48">
        <f t="shared" si="3"/>
        <v>3</v>
      </c>
      <c r="G67" s="16">
        <f t="shared" si="15"/>
        <v>1.8740717444818216E-3</v>
      </c>
      <c r="H67" s="16">
        <f t="shared" si="15"/>
        <v>2.9836689408141558E-2</v>
      </c>
      <c r="I67" s="78">
        <f t="shared" si="10"/>
        <v>369.86160353834242</v>
      </c>
      <c r="J67" s="78">
        <f t="shared" si="10"/>
        <v>23.23137031318246</v>
      </c>
    </row>
    <row r="68" spans="1:10" ht="15" x14ac:dyDescent="0.2">
      <c r="A68" s="25" t="s">
        <v>129</v>
      </c>
      <c r="B68" t="s">
        <v>133</v>
      </c>
      <c r="C68" s="56">
        <v>6675</v>
      </c>
      <c r="D68" s="12">
        <v>79</v>
      </c>
      <c r="E68" s="29">
        <f t="shared" si="0"/>
        <v>267</v>
      </c>
      <c r="F68" s="48">
        <f t="shared" si="3"/>
        <v>3.16</v>
      </c>
      <c r="G68" s="16">
        <f t="shared" si="15"/>
        <v>2.506567948744111E-3</v>
      </c>
      <c r="H68" s="16">
        <f t="shared" si="15"/>
        <v>2.8693878648107064E-2</v>
      </c>
      <c r="I68" s="78">
        <f t="shared" si="10"/>
        <v>276.53237204570468</v>
      </c>
      <c r="J68" s="78">
        <f t="shared" si="10"/>
        <v>24.156622011979973</v>
      </c>
    </row>
    <row r="69" spans="1:10" ht="15" x14ac:dyDescent="0.2">
      <c r="A69" s="25" t="s">
        <v>130</v>
      </c>
      <c r="B69" t="s">
        <v>134</v>
      </c>
      <c r="C69" s="56">
        <v>6695</v>
      </c>
      <c r="D69" s="12">
        <v>80</v>
      </c>
      <c r="E69" s="29">
        <f>C69/25</f>
        <v>267.8</v>
      </c>
      <c r="F69" s="48">
        <f>D69/25</f>
        <v>3.2</v>
      </c>
      <c r="G69" s="16">
        <f t="shared" si="15"/>
        <v>1.979542724783795E-3</v>
      </c>
      <c r="H69" s="16">
        <f t="shared" si="15"/>
        <v>2.5338123565071875E-2</v>
      </c>
      <c r="I69" s="78">
        <f t="shared" si="10"/>
        <v>350.15520093694903</v>
      </c>
      <c r="J69" s="78">
        <f t="shared" si="10"/>
        <v>27.355900241777793</v>
      </c>
    </row>
    <row r="70" spans="1:10" ht="15" x14ac:dyDescent="0.2">
      <c r="A70" s="58" t="s">
        <v>131</v>
      </c>
      <c r="B70" s="59" t="s">
        <v>135</v>
      </c>
      <c r="C70" s="60">
        <v>6716</v>
      </c>
      <c r="D70" s="76">
        <v>83</v>
      </c>
      <c r="E70" s="73">
        <f t="shared" ref="E70:F80" si="16">C70/25</f>
        <v>268.64</v>
      </c>
      <c r="F70" s="61">
        <f t="shared" si="3"/>
        <v>3.32</v>
      </c>
      <c r="G70" s="67">
        <f>LN(C72/C68)/4</f>
        <v>2.3484851745119856E-3</v>
      </c>
      <c r="H70" s="67">
        <f>LN(D72/D68)/4</f>
        <v>2.697224050279623E-2</v>
      </c>
      <c r="I70" s="82">
        <f>LN(2)/G70</f>
        <v>295.14650042616557</v>
      </c>
      <c r="J70" s="82">
        <f>LN(2)/H70</f>
        <v>25.698539225470952</v>
      </c>
    </row>
    <row r="71" spans="1:10" ht="15" x14ac:dyDescent="0.2">
      <c r="A71" s="31" t="s">
        <v>145</v>
      </c>
      <c r="B71" t="s">
        <v>146</v>
      </c>
      <c r="C71" s="56">
        <v>6720</v>
      </c>
      <c r="D71" s="12">
        <v>83</v>
      </c>
      <c r="E71" s="29">
        <f t="shared" si="16"/>
        <v>268.8</v>
      </c>
      <c r="F71" s="48">
        <f t="shared" si="3"/>
        <v>3.32</v>
      </c>
      <c r="G71" s="16"/>
      <c r="H71" s="16"/>
      <c r="I71" s="78"/>
      <c r="J71" s="78"/>
    </row>
    <row r="72" spans="1:10" ht="15" x14ac:dyDescent="0.2">
      <c r="A72" s="23" t="s">
        <v>136</v>
      </c>
      <c r="B72" t="s">
        <v>147</v>
      </c>
      <c r="C72" s="56">
        <v>6738</v>
      </c>
      <c r="D72" s="12">
        <v>88</v>
      </c>
      <c r="E72" s="29">
        <f t="shared" si="16"/>
        <v>269.52</v>
      </c>
      <c r="F72" s="48">
        <f t="shared" si="3"/>
        <v>3.52</v>
      </c>
      <c r="G72" s="16"/>
      <c r="H72" s="16"/>
      <c r="I72" s="78"/>
      <c r="J72" s="78"/>
    </row>
    <row r="73" spans="1:10" ht="15" x14ac:dyDescent="0.2">
      <c r="A73" s="23"/>
      <c r="C73" s="56"/>
      <c r="D73" s="12"/>
      <c r="E73" s="29"/>
      <c r="F73" s="48"/>
      <c r="G73" s="16"/>
      <c r="H73" s="16"/>
      <c r="I73" s="78"/>
      <c r="J73" s="78"/>
    </row>
    <row r="74" spans="1:10" ht="15" x14ac:dyDescent="0.2">
      <c r="A74" s="23"/>
      <c r="C74" s="56"/>
      <c r="D74" s="12"/>
      <c r="E74" s="29"/>
      <c r="F74" s="48"/>
      <c r="G74" s="16"/>
      <c r="H74" s="16"/>
      <c r="I74" s="78"/>
      <c r="J74" s="78"/>
    </row>
    <row r="75" spans="1:10" x14ac:dyDescent="0.2">
      <c r="A75" s="34"/>
    </row>
    <row r="76" spans="1:10" x14ac:dyDescent="0.2">
      <c r="A76" s="34" t="s">
        <v>175</v>
      </c>
      <c r="B76" t="s">
        <v>160</v>
      </c>
      <c r="C76">
        <v>8255</v>
      </c>
      <c r="D76">
        <v>104</v>
      </c>
      <c r="E76" s="29">
        <f t="shared" si="16"/>
        <v>330.2</v>
      </c>
      <c r="F76" s="48">
        <f t="shared" si="3"/>
        <v>4.16</v>
      </c>
    </row>
    <row r="77" spans="1:10" x14ac:dyDescent="0.2">
      <c r="A77" s="34" t="s">
        <v>176</v>
      </c>
      <c r="B77" t="s">
        <v>161</v>
      </c>
      <c r="C77">
        <v>8362</v>
      </c>
      <c r="D77">
        <v>104</v>
      </c>
      <c r="E77" s="29">
        <f t="shared" si="16"/>
        <v>334.48</v>
      </c>
      <c r="F77" s="48">
        <f t="shared" si="3"/>
        <v>4.16</v>
      </c>
    </row>
    <row r="78" spans="1:10" x14ac:dyDescent="0.2">
      <c r="A78" s="97" t="s">
        <v>177</v>
      </c>
      <c r="B78" s="59" t="s">
        <v>162</v>
      </c>
      <c r="C78" s="59">
        <v>8449</v>
      </c>
      <c r="D78" s="72">
        <v>104</v>
      </c>
      <c r="E78" s="73">
        <f>C78/25</f>
        <v>337.96</v>
      </c>
      <c r="F78" s="61">
        <f>D78/25</f>
        <v>4.16</v>
      </c>
      <c r="G78" s="67">
        <f>LN(C80/C76)/4</f>
        <v>1.4701472091430979E-2</v>
      </c>
      <c r="H78" s="67">
        <f>LN(D80/D76)/4</f>
        <v>4.7620487426736028E-3</v>
      </c>
      <c r="I78" s="82">
        <f>LN(2)/G78</f>
        <v>47.148147903090518</v>
      </c>
      <c r="J78" s="82">
        <f>LN(2)/H78</f>
        <v>145.55650687665684</v>
      </c>
    </row>
    <row r="79" spans="1:10" x14ac:dyDescent="0.2">
      <c r="A79" s="34" t="s">
        <v>178</v>
      </c>
      <c r="B79" t="s">
        <v>163</v>
      </c>
      <c r="C79">
        <v>8586</v>
      </c>
      <c r="D79">
        <v>106</v>
      </c>
      <c r="E79" s="29">
        <f t="shared" si="16"/>
        <v>343.44</v>
      </c>
      <c r="F79" s="48">
        <f t="shared" si="3"/>
        <v>4.24</v>
      </c>
    </row>
    <row r="80" spans="1:10" x14ac:dyDescent="0.2">
      <c r="A80" s="25" t="s">
        <v>179</v>
      </c>
      <c r="B80" t="s">
        <v>164</v>
      </c>
      <c r="C80">
        <v>8755</v>
      </c>
      <c r="D80">
        <v>106</v>
      </c>
      <c r="E80" s="29">
        <f t="shared" si="16"/>
        <v>350.2</v>
      </c>
      <c r="F80" s="48">
        <f t="shared" si="16"/>
        <v>4.24</v>
      </c>
    </row>
  </sheetData>
  <phoneticPr fontId="9" type="noConversion"/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CD3C-C878-4409-B42B-A00DA81F0BB4}">
  <dimension ref="A1:J88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277</v>
      </c>
      <c r="E1" t="s">
        <v>278</v>
      </c>
      <c r="G1" s="22"/>
    </row>
    <row r="2" spans="1:10" x14ac:dyDescent="0.2">
      <c r="A2" s="1"/>
      <c r="B2" s="3"/>
      <c r="C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18" t="s">
        <v>93</v>
      </c>
      <c r="B6" s="4" t="s">
        <v>30</v>
      </c>
      <c r="C6" s="4">
        <v>25</v>
      </c>
      <c r="D6" s="4"/>
      <c r="E6" s="29">
        <f t="shared" ref="E6:F37" si="0">C6/5.4</f>
        <v>4.6296296296296298</v>
      </c>
      <c r="F6" s="29"/>
      <c r="G6" s="4"/>
    </row>
    <row r="7" spans="1:10" x14ac:dyDescent="0.2">
      <c r="A7" s="19" t="s">
        <v>120</v>
      </c>
      <c r="B7" s="4" t="s">
        <v>29</v>
      </c>
      <c r="C7" s="4">
        <v>33</v>
      </c>
      <c r="D7" s="4"/>
      <c r="E7" s="29">
        <f t="shared" si="0"/>
        <v>6.1111111111111107</v>
      </c>
      <c r="F7" s="29"/>
      <c r="G7" s="4"/>
    </row>
    <row r="8" spans="1:10" x14ac:dyDescent="0.2">
      <c r="A8" s="19" t="s">
        <v>49</v>
      </c>
      <c r="B8" s="4" t="s">
        <v>28</v>
      </c>
      <c r="C8" s="4">
        <v>59</v>
      </c>
      <c r="D8" s="4"/>
      <c r="E8" s="29">
        <f t="shared" si="0"/>
        <v>10.925925925925926</v>
      </c>
      <c r="F8" s="29"/>
      <c r="G8" s="39">
        <f t="shared" ref="G8:H23" si="1">LN(C10/C6)/4</f>
        <v>0.40632781539759766</v>
      </c>
      <c r="I8" s="51">
        <f>LN(2)/G8</f>
        <v>1.7058816903334337</v>
      </c>
      <c r="J8" s="51"/>
    </row>
    <row r="9" spans="1:10" x14ac:dyDescent="0.2">
      <c r="A9" s="19" t="s">
        <v>50</v>
      </c>
      <c r="B9" s="4" t="s">
        <v>27</v>
      </c>
      <c r="C9" s="4">
        <v>94</v>
      </c>
      <c r="D9" s="4"/>
      <c r="E9" s="29">
        <f t="shared" si="0"/>
        <v>17.407407407407405</v>
      </c>
      <c r="F9" s="29"/>
      <c r="G9" s="39">
        <f t="shared" si="1"/>
        <v>0.38833711144576422</v>
      </c>
      <c r="H9" s="39"/>
      <c r="I9" s="51">
        <f t="shared" ref="I9:J55" si="2">LN(2)/G9</f>
        <v>1.7849109964777377</v>
      </c>
      <c r="J9" s="51"/>
    </row>
    <row r="10" spans="1:10" x14ac:dyDescent="0.2">
      <c r="A10" s="19" t="s">
        <v>51</v>
      </c>
      <c r="B10" s="4" t="s">
        <v>26</v>
      </c>
      <c r="C10" s="4">
        <v>127</v>
      </c>
      <c r="D10" s="4"/>
      <c r="E10" s="29">
        <f t="shared" si="0"/>
        <v>23.518518518518515</v>
      </c>
      <c r="F10" s="29"/>
      <c r="G10" s="39">
        <f t="shared" si="1"/>
        <v>0.27323663778310808</v>
      </c>
      <c r="H10" s="39"/>
      <c r="I10" s="51">
        <f t="shared" si="2"/>
        <v>2.5368017487836205</v>
      </c>
      <c r="J10" s="51"/>
    </row>
    <row r="11" spans="1:10" x14ac:dyDescent="0.2">
      <c r="A11" s="19" t="s">
        <v>52</v>
      </c>
      <c r="B11" s="4" t="s">
        <v>25</v>
      </c>
      <c r="C11" s="4">
        <v>156</v>
      </c>
      <c r="D11" s="4"/>
      <c r="E11" s="29">
        <f t="shared" si="0"/>
        <v>28.888888888888886</v>
      </c>
      <c r="F11" s="29"/>
      <c r="G11" s="39">
        <f t="shared" si="1"/>
        <v>0.22041380880284969</v>
      </c>
      <c r="H11" s="39"/>
      <c r="I11" s="51">
        <f t="shared" si="2"/>
        <v>3.1447538805517148</v>
      </c>
      <c r="J11" s="51"/>
    </row>
    <row r="12" spans="1:10" x14ac:dyDescent="0.2">
      <c r="A12" s="19" t="s">
        <v>53</v>
      </c>
      <c r="B12" s="4" t="s">
        <v>24</v>
      </c>
      <c r="C12" s="4">
        <v>176</v>
      </c>
      <c r="D12" s="4"/>
      <c r="E12" s="29">
        <f t="shared" si="0"/>
        <v>32.592592592592588</v>
      </c>
      <c r="F12" s="29"/>
      <c r="G12" s="39">
        <f t="shared" si="1"/>
        <v>0.28681936516234768</v>
      </c>
      <c r="H12" s="39"/>
      <c r="I12" s="51">
        <f t="shared" si="2"/>
        <v>2.416667996484843</v>
      </c>
      <c r="J12" s="51"/>
    </row>
    <row r="13" spans="1:10" x14ac:dyDescent="0.2">
      <c r="A13" s="19" t="s">
        <v>54</v>
      </c>
      <c r="B13" s="4" t="s">
        <v>23</v>
      </c>
      <c r="C13" s="4">
        <v>227</v>
      </c>
      <c r="D13" s="4"/>
      <c r="E13" s="29">
        <f t="shared" si="0"/>
        <v>42.037037037037031</v>
      </c>
      <c r="F13" s="29"/>
      <c r="G13" s="39">
        <f t="shared" si="1"/>
        <v>0.34856881236272586</v>
      </c>
      <c r="H13" s="39"/>
      <c r="I13" s="51">
        <f t="shared" si="2"/>
        <v>1.9885519185194518</v>
      </c>
      <c r="J13" s="51"/>
    </row>
    <row r="14" spans="1:10" x14ac:dyDescent="0.2">
      <c r="A14" s="19" t="s">
        <v>55</v>
      </c>
      <c r="B14" s="4" t="s">
        <v>22</v>
      </c>
      <c r="C14" s="4">
        <v>400</v>
      </c>
      <c r="D14" s="4"/>
      <c r="E14" s="29">
        <f t="shared" si="0"/>
        <v>74.074074074074076</v>
      </c>
      <c r="F14" s="29"/>
      <c r="G14" s="39">
        <f t="shared" si="1"/>
        <v>0.37853193315744388</v>
      </c>
      <c r="H14" s="39"/>
      <c r="I14" s="51">
        <f t="shared" si="2"/>
        <v>1.8311458554584947</v>
      </c>
      <c r="J14" s="51"/>
    </row>
    <row r="15" spans="1:10" x14ac:dyDescent="0.2">
      <c r="A15" s="19" t="s">
        <v>56</v>
      </c>
      <c r="B15" s="4" t="s">
        <v>21</v>
      </c>
      <c r="C15" s="4">
        <v>629</v>
      </c>
      <c r="D15" s="4"/>
      <c r="E15" s="29">
        <f t="shared" si="0"/>
        <v>116.48148148148147</v>
      </c>
      <c r="F15" s="29"/>
      <c r="G15" s="39">
        <f t="shared" si="1"/>
        <v>0.36969931002579892</v>
      </c>
      <c r="H15" s="39"/>
      <c r="I15" s="51">
        <f t="shared" si="2"/>
        <v>1.8748944392446256</v>
      </c>
      <c r="J15" s="51"/>
    </row>
    <row r="16" spans="1:10" x14ac:dyDescent="0.2">
      <c r="A16" s="19" t="s">
        <v>57</v>
      </c>
      <c r="B16" s="4" t="s">
        <v>20</v>
      </c>
      <c r="C16" s="4">
        <v>800</v>
      </c>
      <c r="D16" s="8">
        <v>1</v>
      </c>
      <c r="E16" s="29">
        <f t="shared" si="0"/>
        <v>148.14814814814815</v>
      </c>
      <c r="F16" s="69">
        <f t="shared" si="0"/>
        <v>0.18518518518518517</v>
      </c>
      <c r="G16" s="39">
        <f t="shared" si="1"/>
        <v>0.2410320153220788</v>
      </c>
      <c r="H16" s="39"/>
      <c r="I16" s="51">
        <f t="shared" si="2"/>
        <v>2.8757473551126727</v>
      </c>
      <c r="J16" s="51"/>
    </row>
    <row r="17" spans="1:10" x14ac:dyDescent="0.2">
      <c r="A17" s="19" t="s">
        <v>58</v>
      </c>
      <c r="B17" s="4" t="s">
        <v>19</v>
      </c>
      <c r="C17" s="4">
        <v>996</v>
      </c>
      <c r="D17" s="4">
        <v>1</v>
      </c>
      <c r="E17" s="29">
        <f t="shared" si="0"/>
        <v>184.44444444444443</v>
      </c>
      <c r="F17" s="69">
        <f t="shared" si="0"/>
        <v>0.18518518518518517</v>
      </c>
      <c r="G17" s="39">
        <f t="shared" si="1"/>
        <v>0.17288902258192587</v>
      </c>
      <c r="H17" s="39"/>
      <c r="I17" s="51">
        <f t="shared" si="2"/>
        <v>4.0092029569516932</v>
      </c>
      <c r="J17" s="51"/>
    </row>
    <row r="18" spans="1:10" x14ac:dyDescent="0.2">
      <c r="A18" s="19" t="s">
        <v>59</v>
      </c>
      <c r="B18" s="4" t="s">
        <v>18</v>
      </c>
      <c r="C18" s="4">
        <v>1049</v>
      </c>
      <c r="D18" s="4">
        <v>3</v>
      </c>
      <c r="E18" s="29">
        <f t="shared" si="0"/>
        <v>194.25925925925924</v>
      </c>
      <c r="F18" s="69">
        <f t="shared" si="0"/>
        <v>0.55555555555555547</v>
      </c>
      <c r="G18" s="39">
        <f t="shared" si="1"/>
        <v>0.13044139095108126</v>
      </c>
      <c r="H18" s="39">
        <f t="shared" si="1"/>
        <v>0.27465307216702745</v>
      </c>
      <c r="I18" s="51">
        <f t="shared" si="2"/>
        <v>5.3138591631539152</v>
      </c>
      <c r="J18" s="51">
        <f>LN(2)/H18</f>
        <v>2.5237190142858297</v>
      </c>
    </row>
    <row r="19" spans="1:10" x14ac:dyDescent="0.2">
      <c r="A19" s="19" t="s">
        <v>60</v>
      </c>
      <c r="B19" s="4" t="s">
        <v>17</v>
      </c>
      <c r="C19" s="4">
        <v>1256</v>
      </c>
      <c r="D19" s="4">
        <v>3</v>
      </c>
      <c r="E19" s="29">
        <f t="shared" si="0"/>
        <v>232.59259259259258</v>
      </c>
      <c r="F19" s="69">
        <f>D19/5.4</f>
        <v>0.55555555555555547</v>
      </c>
      <c r="G19" s="39">
        <f t="shared" si="1"/>
        <v>9.7487615754209805E-2</v>
      </c>
      <c r="H19" s="39">
        <f t="shared" si="1"/>
        <v>0.27465307216702745</v>
      </c>
      <c r="I19" s="51">
        <f t="shared" si="2"/>
        <v>7.1101049625373891</v>
      </c>
      <c r="J19" s="51">
        <f t="shared" si="2"/>
        <v>2.5237190142858297</v>
      </c>
    </row>
    <row r="20" spans="1:10" x14ac:dyDescent="0.2">
      <c r="A20" s="19" t="s">
        <v>61</v>
      </c>
      <c r="B20" s="4" t="s">
        <v>16</v>
      </c>
      <c r="C20" s="4">
        <v>1348</v>
      </c>
      <c r="D20" s="4">
        <v>3</v>
      </c>
      <c r="E20" s="29">
        <f t="shared" si="0"/>
        <v>249.62962962962962</v>
      </c>
      <c r="F20" s="69">
        <f t="shared" si="0"/>
        <v>0.55555555555555547</v>
      </c>
      <c r="G20" s="39">
        <f t="shared" si="1"/>
        <v>0.10413135498537243</v>
      </c>
      <c r="H20" s="39">
        <f t="shared" si="1"/>
        <v>0.17328679513998632</v>
      </c>
      <c r="I20" s="51">
        <f t="shared" si="2"/>
        <v>6.6564694241932534</v>
      </c>
      <c r="J20" s="51">
        <f t="shared" si="2"/>
        <v>4</v>
      </c>
    </row>
    <row r="21" spans="1:10" x14ac:dyDescent="0.2">
      <c r="A21" s="19" t="s">
        <v>62</v>
      </c>
      <c r="B21" s="4" t="s">
        <v>15</v>
      </c>
      <c r="C21" s="4">
        <v>1471</v>
      </c>
      <c r="D21" s="4">
        <v>3</v>
      </c>
      <c r="E21" s="29">
        <f t="shared" si="0"/>
        <v>272.40740740740739</v>
      </c>
      <c r="F21" s="69">
        <f t="shared" si="0"/>
        <v>0.55555555555555547</v>
      </c>
      <c r="G21" s="39">
        <f t="shared" si="1"/>
        <v>8.8570887951664193E-2</v>
      </c>
      <c r="H21" s="39">
        <f t="shared" si="1"/>
        <v>0.21182446509680092</v>
      </c>
      <c r="I21" s="51">
        <f t="shared" si="2"/>
        <v>7.8259030319106273</v>
      </c>
      <c r="J21" s="51">
        <f t="shared" si="2"/>
        <v>3.2722715964050062</v>
      </c>
    </row>
    <row r="22" spans="1:10" x14ac:dyDescent="0.2">
      <c r="A22" s="19" t="s">
        <v>63</v>
      </c>
      <c r="B22" s="4" t="s">
        <v>14</v>
      </c>
      <c r="C22" s="4">
        <v>1591</v>
      </c>
      <c r="D22" s="4">
        <v>6</v>
      </c>
      <c r="E22" s="29">
        <f t="shared" si="0"/>
        <v>294.62962962962962</v>
      </c>
      <c r="F22" s="69">
        <f t="shared" si="0"/>
        <v>1.1111111111111109</v>
      </c>
      <c r="G22" s="39">
        <f t="shared" si="1"/>
        <v>9.3453031618072099E-2</v>
      </c>
      <c r="H22" s="39">
        <f t="shared" si="1"/>
        <v>0.21182446509680092</v>
      </c>
      <c r="I22" s="51">
        <f t="shared" si="2"/>
        <v>7.4170646854211135</v>
      </c>
      <c r="J22" s="51">
        <f t="shared" si="2"/>
        <v>3.2722715964050062</v>
      </c>
    </row>
    <row r="23" spans="1:10" x14ac:dyDescent="0.2">
      <c r="A23" s="19" t="s">
        <v>64</v>
      </c>
      <c r="B23" s="4" t="s">
        <v>13</v>
      </c>
      <c r="C23" s="4">
        <v>1790</v>
      </c>
      <c r="D23" s="4">
        <v>7</v>
      </c>
      <c r="E23" s="29">
        <f t="shared" si="0"/>
        <v>331.48148148148147</v>
      </c>
      <c r="F23" s="69">
        <f t="shared" si="0"/>
        <v>1.2962962962962963</v>
      </c>
      <c r="G23" s="39">
        <f t="shared" si="1"/>
        <v>9.650397984123367E-2</v>
      </c>
      <c r="H23" s="39">
        <f t="shared" si="1"/>
        <v>0.21182446509680092</v>
      </c>
      <c r="I23" s="51">
        <f t="shared" si="2"/>
        <v>7.1825761144804243</v>
      </c>
      <c r="J23" s="51">
        <f t="shared" si="2"/>
        <v>3.2722715964050062</v>
      </c>
    </row>
    <row r="24" spans="1:10" x14ac:dyDescent="0.2">
      <c r="A24" s="19" t="s">
        <v>65</v>
      </c>
      <c r="B24" s="4" t="s">
        <v>12</v>
      </c>
      <c r="C24" s="4">
        <v>1959</v>
      </c>
      <c r="D24" s="4">
        <v>7</v>
      </c>
      <c r="E24" s="29">
        <f t="shared" si="0"/>
        <v>362.77777777777777</v>
      </c>
      <c r="F24" s="69">
        <f t="shared" si="0"/>
        <v>1.2962962962962963</v>
      </c>
      <c r="G24" s="39">
        <f t="shared" ref="G24:H39" si="3">LN(C26/C22)/4</f>
        <v>0.10120909374616367</v>
      </c>
      <c r="H24" s="39">
        <f t="shared" si="3"/>
        <v>3.8537669956814589E-2</v>
      </c>
      <c r="I24" s="51">
        <f t="shared" si="2"/>
        <v>6.8486650250854462</v>
      </c>
      <c r="J24" s="51">
        <f t="shared" si="2"/>
        <v>17.98622442240768</v>
      </c>
    </row>
    <row r="25" spans="1:10" x14ac:dyDescent="0.2">
      <c r="A25" s="19" t="s">
        <v>66</v>
      </c>
      <c r="B25" s="21" t="s">
        <v>11</v>
      </c>
      <c r="C25" s="21">
        <v>2164</v>
      </c>
      <c r="D25" s="21">
        <v>7</v>
      </c>
      <c r="E25" s="29">
        <f t="shared" si="0"/>
        <v>400.7407407407407</v>
      </c>
      <c r="F25" s="69">
        <f t="shared" si="0"/>
        <v>1.2962962962962963</v>
      </c>
      <c r="G25" s="40">
        <f t="shared" si="3"/>
        <v>9.5716319047730841E-2</v>
      </c>
      <c r="H25" s="40">
        <f t="shared" si="3"/>
        <v>8.9168735984683098E-2</v>
      </c>
      <c r="I25" s="53">
        <f t="shared" si="2"/>
        <v>7.2416823740818295</v>
      </c>
      <c r="J25" s="53">
        <f t="shared" si="2"/>
        <v>7.7734328394989269</v>
      </c>
    </row>
    <row r="26" spans="1:10" x14ac:dyDescent="0.2">
      <c r="A26" s="19" t="s">
        <v>67</v>
      </c>
      <c r="B26" s="4" t="s">
        <v>10</v>
      </c>
      <c r="C26" s="4">
        <v>2385</v>
      </c>
      <c r="D26" s="4">
        <v>7</v>
      </c>
      <c r="E26" s="29">
        <f t="shared" si="0"/>
        <v>441.66666666666663</v>
      </c>
      <c r="F26" s="69">
        <f t="shared" si="0"/>
        <v>1.2962962962962963</v>
      </c>
      <c r="G26" s="39">
        <f t="shared" si="3"/>
        <v>9.5120797610894106E-2</v>
      </c>
      <c r="H26" s="39">
        <f t="shared" si="3"/>
        <v>0.13474912518317173</v>
      </c>
      <c r="I26" s="51">
        <f t="shared" si="2"/>
        <v>7.2870202728468261</v>
      </c>
      <c r="J26" s="51">
        <f t="shared" si="2"/>
        <v>5.1439827874037256</v>
      </c>
    </row>
    <row r="27" spans="1:10" x14ac:dyDescent="0.2">
      <c r="A27" s="19" t="s">
        <v>68</v>
      </c>
      <c r="B27" s="4" t="s">
        <v>9</v>
      </c>
      <c r="C27" s="4">
        <v>2625</v>
      </c>
      <c r="D27" s="4">
        <v>10</v>
      </c>
      <c r="E27" s="29">
        <f t="shared" si="0"/>
        <v>486.11111111111109</v>
      </c>
      <c r="F27" s="69">
        <f t="shared" si="0"/>
        <v>1.8518518518518516</v>
      </c>
      <c r="G27" s="39">
        <f t="shared" si="3"/>
        <v>8.8567273679212008E-2</v>
      </c>
      <c r="H27" s="39">
        <f t="shared" si="3"/>
        <v>0.17328679513998632</v>
      </c>
      <c r="I27" s="51">
        <f t="shared" si="2"/>
        <v>7.8262223930534818</v>
      </c>
      <c r="J27" s="51">
        <f t="shared" si="2"/>
        <v>4</v>
      </c>
    </row>
    <row r="28" spans="1:10" x14ac:dyDescent="0.2">
      <c r="A28" s="19" t="s">
        <v>69</v>
      </c>
      <c r="B28" s="4" t="s">
        <v>8</v>
      </c>
      <c r="C28" s="4">
        <v>2866</v>
      </c>
      <c r="D28" s="4">
        <v>12</v>
      </c>
      <c r="E28" s="29">
        <f t="shared" si="0"/>
        <v>530.74074074074076</v>
      </c>
      <c r="F28" s="69">
        <f t="shared" si="0"/>
        <v>2.2222222222222219</v>
      </c>
      <c r="G28" s="39">
        <f t="shared" si="3"/>
        <v>8.6576728949826098E-2</v>
      </c>
      <c r="H28" s="39">
        <f t="shared" si="3"/>
        <v>0.17328679513998632</v>
      </c>
      <c r="I28" s="51">
        <f t="shared" si="2"/>
        <v>8.0061604194083795</v>
      </c>
      <c r="J28" s="51">
        <f t="shared" si="2"/>
        <v>4</v>
      </c>
    </row>
    <row r="29" spans="1:10" x14ac:dyDescent="0.2">
      <c r="A29" s="20" t="s">
        <v>70</v>
      </c>
      <c r="B29" s="4" t="s">
        <v>7</v>
      </c>
      <c r="C29" s="4">
        <v>3084</v>
      </c>
      <c r="D29" s="4">
        <v>14</v>
      </c>
      <c r="E29" s="29">
        <f t="shared" si="0"/>
        <v>571.11111111111109</v>
      </c>
      <c r="F29" s="69">
        <f t="shared" si="0"/>
        <v>2.5925925925925926</v>
      </c>
      <c r="G29" s="39">
        <f t="shared" si="3"/>
        <v>9.0564830558158255E-2</v>
      </c>
      <c r="H29" s="39">
        <f t="shared" si="3"/>
        <v>0.16046347154309867</v>
      </c>
      <c r="I29" s="51">
        <f t="shared" si="2"/>
        <v>7.6536021354870769</v>
      </c>
      <c r="J29" s="51">
        <f t="shared" si="2"/>
        <v>4.3196571399975836</v>
      </c>
    </row>
    <row r="30" spans="1:10" x14ac:dyDescent="0.2">
      <c r="A30" s="161" t="s">
        <v>71</v>
      </c>
      <c r="B30" s="131" t="s">
        <v>6</v>
      </c>
      <c r="C30" s="131">
        <v>3372</v>
      </c>
      <c r="D30" s="131">
        <v>14</v>
      </c>
      <c r="E30" s="132">
        <f t="shared" si="0"/>
        <v>624.44444444444446</v>
      </c>
      <c r="F30" s="162">
        <f t="shared" si="0"/>
        <v>2.5925925925925926</v>
      </c>
      <c r="G30" s="163">
        <f t="shared" si="3"/>
        <v>8.4280004498186206E-2</v>
      </c>
      <c r="H30" s="163">
        <f t="shared" si="3"/>
        <v>0.16264689153528736</v>
      </c>
      <c r="I30" s="86">
        <f t="shared" si="2"/>
        <v>8.2243372516058955</v>
      </c>
      <c r="J30" s="86">
        <f t="shared" si="2"/>
        <v>4.2616687845495171</v>
      </c>
    </row>
    <row r="31" spans="1:10" x14ac:dyDescent="0.2">
      <c r="A31" s="19" t="s">
        <v>72</v>
      </c>
      <c r="B31" s="4" t="s">
        <v>5</v>
      </c>
      <c r="C31" s="4">
        <v>3771</v>
      </c>
      <c r="D31" s="4">
        <v>19</v>
      </c>
      <c r="E31" s="29">
        <f t="shared" si="0"/>
        <v>698.33333333333326</v>
      </c>
      <c r="F31" s="69">
        <f t="shared" si="0"/>
        <v>3.5185185185185182</v>
      </c>
      <c r="G31" s="39">
        <f t="shared" si="3"/>
        <v>8.2164924221104815E-2</v>
      </c>
      <c r="H31" s="39">
        <f t="shared" si="3"/>
        <v>0.15475980210155588</v>
      </c>
      <c r="I31" s="51">
        <f t="shared" si="2"/>
        <v>8.4360472200363095</v>
      </c>
      <c r="J31" s="51">
        <f t="shared" si="2"/>
        <v>4.4788580183443951</v>
      </c>
    </row>
    <row r="32" spans="1:10" x14ac:dyDescent="0.2">
      <c r="A32" s="19" t="s">
        <v>73</v>
      </c>
      <c r="B32" s="4" t="s">
        <v>4</v>
      </c>
      <c r="C32" s="4">
        <v>4015</v>
      </c>
      <c r="D32" s="4">
        <v>23</v>
      </c>
      <c r="E32" s="29">
        <f t="shared" si="0"/>
        <v>743.51851851851848</v>
      </c>
      <c r="F32" s="69">
        <f t="shared" si="0"/>
        <v>4.2592592592592586</v>
      </c>
      <c r="G32" s="39">
        <f t="shared" si="3"/>
        <v>6.9068457206564723E-2</v>
      </c>
      <c r="H32" s="39">
        <f t="shared" si="3"/>
        <v>0.20666964329611698</v>
      </c>
      <c r="I32" s="51">
        <f t="shared" si="2"/>
        <v>10.035654604053672</v>
      </c>
      <c r="J32" s="51">
        <f t="shared" si="2"/>
        <v>3.3538896642251501</v>
      </c>
    </row>
    <row r="33" spans="1:10" x14ac:dyDescent="0.2">
      <c r="A33" s="19" t="s">
        <v>74</v>
      </c>
      <c r="B33" s="4" t="s">
        <v>3</v>
      </c>
      <c r="C33" s="4">
        <v>4284</v>
      </c>
      <c r="D33" s="4">
        <v>26</v>
      </c>
      <c r="E33" s="29">
        <f t="shared" si="0"/>
        <v>793.33333333333326</v>
      </c>
      <c r="F33" s="69">
        <f t="shared" si="0"/>
        <v>4.8148148148148149</v>
      </c>
      <c r="G33" s="39">
        <f t="shared" si="3"/>
        <v>5.1897410495704656E-2</v>
      </c>
      <c r="H33" s="39">
        <f t="shared" si="3"/>
        <v>0.17978066674080151</v>
      </c>
      <c r="I33" s="51">
        <f t="shared" si="2"/>
        <v>13.356103395897073</v>
      </c>
      <c r="J33" s="51">
        <f t="shared" si="2"/>
        <v>3.8555156854507007</v>
      </c>
    </row>
    <row r="34" spans="1:10" x14ac:dyDescent="0.2">
      <c r="A34" s="19" t="s">
        <v>75</v>
      </c>
      <c r="B34" s="4" t="s">
        <v>2</v>
      </c>
      <c r="C34" s="4">
        <v>4445</v>
      </c>
      <c r="D34" s="4">
        <v>32</v>
      </c>
      <c r="E34" s="29">
        <f t="shared" si="0"/>
        <v>823.14814814814804</v>
      </c>
      <c r="F34" s="69">
        <f t="shared" si="0"/>
        <v>5.9259259259259256</v>
      </c>
      <c r="G34" s="39">
        <f t="shared" si="3"/>
        <v>4.8623232332297622E-2</v>
      </c>
      <c r="H34" s="39">
        <f t="shared" si="3"/>
        <v>0.16217385449727786</v>
      </c>
      <c r="I34" s="51">
        <f t="shared" si="2"/>
        <v>14.255473100243222</v>
      </c>
      <c r="J34" s="51">
        <f t="shared" si="2"/>
        <v>4.2740994392014029</v>
      </c>
    </row>
    <row r="35" spans="1:10" x14ac:dyDescent="0.2">
      <c r="A35" s="20" t="s">
        <v>76</v>
      </c>
      <c r="B35" s="21" t="s">
        <v>1</v>
      </c>
      <c r="C35" s="21">
        <v>4641</v>
      </c>
      <c r="D35" s="21">
        <v>39</v>
      </c>
      <c r="E35" s="29">
        <f t="shared" si="0"/>
        <v>859.44444444444434</v>
      </c>
      <c r="F35" s="69">
        <f t="shared" si="0"/>
        <v>7.2222222222222214</v>
      </c>
      <c r="G35" s="39">
        <f t="shared" si="3"/>
        <v>4.5881717021278773E-2</v>
      </c>
      <c r="H35" s="39">
        <f t="shared" si="3"/>
        <v>0.16348161685166601</v>
      </c>
      <c r="I35" s="51">
        <f t="shared" si="2"/>
        <v>15.107263318817848</v>
      </c>
      <c r="J35" s="51">
        <f t="shared" si="2"/>
        <v>4.2399090118424017</v>
      </c>
    </row>
    <row r="36" spans="1:10" x14ac:dyDescent="0.2">
      <c r="A36" s="19" t="s">
        <v>79</v>
      </c>
      <c r="B36" s="21" t="s">
        <v>0</v>
      </c>
      <c r="C36" s="21">
        <v>4877</v>
      </c>
      <c r="D36" s="21">
        <v>44</v>
      </c>
      <c r="E36" s="29">
        <f t="shared" si="0"/>
        <v>903.14814814814804</v>
      </c>
      <c r="F36" s="69">
        <f t="shared" si="0"/>
        <v>8.148148148148147</v>
      </c>
      <c r="G36" s="39">
        <f t="shared" si="3"/>
        <v>4.726200988872635E-2</v>
      </c>
      <c r="H36" s="39">
        <f t="shared" si="3"/>
        <v>0.15295038527649824</v>
      </c>
      <c r="I36" s="51">
        <f t="shared" si="2"/>
        <v>14.666053817683391</v>
      </c>
      <c r="J36" s="51">
        <f t="shared" si="2"/>
        <v>4.53184331184847</v>
      </c>
    </row>
    <row r="37" spans="1:10" x14ac:dyDescent="0.2">
      <c r="A37" s="19" t="s">
        <v>80</v>
      </c>
      <c r="B37" s="21" t="s">
        <v>83</v>
      </c>
      <c r="C37" s="21">
        <v>5147</v>
      </c>
      <c r="D37" s="21">
        <v>50</v>
      </c>
      <c r="E37" s="29">
        <f t="shared" si="0"/>
        <v>953.14814814814804</v>
      </c>
      <c r="F37" s="69">
        <f t="shared" si="0"/>
        <v>9.2592592592592595</v>
      </c>
      <c r="G37" s="39">
        <f t="shared" si="3"/>
        <v>4.4717016874826092E-2</v>
      </c>
      <c r="H37" s="39">
        <f t="shared" si="3"/>
        <v>0.11589318472886127</v>
      </c>
      <c r="I37" s="51">
        <f t="shared" si="2"/>
        <v>15.500747344131529</v>
      </c>
      <c r="J37" s="51">
        <f t="shared" si="2"/>
        <v>5.9809140820627436</v>
      </c>
    </row>
    <row r="38" spans="1:10" x14ac:dyDescent="0.2">
      <c r="A38" s="19" t="s">
        <v>81</v>
      </c>
      <c r="B38" s="21" t="s">
        <v>84</v>
      </c>
      <c r="C38" s="10">
        <v>5370</v>
      </c>
      <c r="D38" s="21">
        <v>59</v>
      </c>
      <c r="E38" s="29">
        <f t="shared" ref="E38:F69" si="4">C38/5.4</f>
        <v>994.44444444444434</v>
      </c>
      <c r="F38" s="69">
        <f t="shared" si="4"/>
        <v>10.925925925925926</v>
      </c>
      <c r="G38" s="39">
        <f t="shared" si="3"/>
        <v>3.8413147899186789E-2</v>
      </c>
      <c r="H38" s="39">
        <f t="shared" si="3"/>
        <v>0.11962256078076355</v>
      </c>
      <c r="I38" s="51">
        <f t="shared" si="2"/>
        <v>18.044529502738808</v>
      </c>
      <c r="J38" s="51">
        <f t="shared" si="2"/>
        <v>5.7944519498316067</v>
      </c>
    </row>
    <row r="39" spans="1:10" x14ac:dyDescent="0.2">
      <c r="A39" s="19" t="s">
        <v>82</v>
      </c>
      <c r="B39" s="21" t="s">
        <v>86</v>
      </c>
      <c r="C39" s="21">
        <v>5550</v>
      </c>
      <c r="D39" s="21">
        <v>62</v>
      </c>
      <c r="E39" s="29">
        <f t="shared" si="4"/>
        <v>1027.7777777777776</v>
      </c>
      <c r="F39" s="69">
        <f t="shared" si="4"/>
        <v>11.481481481481481</v>
      </c>
      <c r="G39" s="39">
        <f t="shared" si="3"/>
        <v>3.2647115358705348E-2</v>
      </c>
      <c r="H39" s="39">
        <f t="shared" si="3"/>
        <v>0.10467758371454626</v>
      </c>
      <c r="I39" s="51">
        <f t="shared" si="2"/>
        <v>21.23149849363698</v>
      </c>
      <c r="J39" s="51">
        <f t="shared" si="2"/>
        <v>6.6217346251528335</v>
      </c>
    </row>
    <row r="40" spans="1:10" ht="15" x14ac:dyDescent="0.2">
      <c r="A40" s="19" t="s">
        <v>85</v>
      </c>
      <c r="B40" s="21" t="s">
        <v>87</v>
      </c>
      <c r="C40" s="26">
        <v>5687</v>
      </c>
      <c r="D40" s="21">
        <v>71</v>
      </c>
      <c r="E40" s="29">
        <f t="shared" si="4"/>
        <v>1053.148148148148</v>
      </c>
      <c r="F40" s="69">
        <f t="shared" si="4"/>
        <v>13.148148148148147</v>
      </c>
      <c r="G40" s="39">
        <f t="shared" ref="G40:H55" si="5">LN(C42/C38)/4</f>
        <v>3.1290785738501498E-2</v>
      </c>
      <c r="H40" s="39">
        <f t="shared" si="5"/>
        <v>0.1027747314566051</v>
      </c>
      <c r="I40" s="51">
        <f t="shared" si="2"/>
        <v>22.151798499168649</v>
      </c>
      <c r="J40" s="51">
        <f t="shared" si="2"/>
        <v>6.744334631052916</v>
      </c>
    </row>
    <row r="41" spans="1:10" ht="15" x14ac:dyDescent="0.2">
      <c r="A41" s="19" t="s">
        <v>89</v>
      </c>
      <c r="B41" s="21" t="s">
        <v>88</v>
      </c>
      <c r="C41" s="26">
        <v>5865</v>
      </c>
      <c r="D41" s="26">
        <v>76</v>
      </c>
      <c r="E41" s="29">
        <f t="shared" si="4"/>
        <v>1086.1111111111111</v>
      </c>
      <c r="F41" s="69">
        <f t="shared" si="4"/>
        <v>14.074074074074073</v>
      </c>
      <c r="G41" s="39">
        <f t="shared" si="5"/>
        <v>2.123428880153427E-2</v>
      </c>
      <c r="H41" s="39">
        <f t="shared" si="5"/>
        <v>0.12199653294904199</v>
      </c>
      <c r="I41" s="51">
        <f t="shared" si="2"/>
        <v>32.642825339639458</v>
      </c>
      <c r="J41" s="51">
        <f t="shared" si="2"/>
        <v>5.6816957318735701</v>
      </c>
    </row>
    <row r="42" spans="1:10" ht="15" x14ac:dyDescent="0.2">
      <c r="A42" s="19" t="s">
        <v>90</v>
      </c>
      <c r="B42" s="21" t="s">
        <v>98</v>
      </c>
      <c r="C42" s="26">
        <v>6086</v>
      </c>
      <c r="D42" s="26">
        <v>89</v>
      </c>
      <c r="E42" s="29">
        <f t="shared" si="4"/>
        <v>1127.037037037037</v>
      </c>
      <c r="F42" s="69">
        <f t="shared" si="4"/>
        <v>16.481481481481481</v>
      </c>
      <c r="G42" s="39">
        <f t="shared" si="5"/>
        <v>2.2356563449272407E-2</v>
      </c>
      <c r="H42" s="39">
        <f t="shared" si="5"/>
        <v>0.10486283752072606</v>
      </c>
      <c r="I42" s="51">
        <f t="shared" si="2"/>
        <v>31.004191772707522</v>
      </c>
      <c r="J42" s="51">
        <f t="shared" si="2"/>
        <v>6.6100364719097486</v>
      </c>
    </row>
    <row r="43" spans="1:10" ht="15" x14ac:dyDescent="0.2">
      <c r="A43" s="19" t="s">
        <v>94</v>
      </c>
      <c r="B43" s="21" t="s">
        <v>99</v>
      </c>
      <c r="C43" s="26">
        <v>6042</v>
      </c>
      <c r="D43" s="26">
        <v>101</v>
      </c>
      <c r="E43" s="29">
        <f t="shared" si="4"/>
        <v>1118.8888888888889</v>
      </c>
      <c r="F43" s="69">
        <f t="shared" si="4"/>
        <v>18.703703703703702</v>
      </c>
      <c r="G43" s="39">
        <f t="shared" si="5"/>
        <v>1.8441727007590291E-2</v>
      </c>
      <c r="H43" s="39">
        <f t="shared" si="5"/>
        <v>9.9163619606502384E-2</v>
      </c>
      <c r="I43" s="51">
        <f t="shared" si="2"/>
        <v>37.585806376737821</v>
      </c>
      <c r="J43" s="51">
        <f t="shared" si="2"/>
        <v>6.989934245144215</v>
      </c>
    </row>
    <row r="44" spans="1:10" ht="15" x14ac:dyDescent="0.2">
      <c r="A44" s="46" t="s">
        <v>95</v>
      </c>
      <c r="B44" s="21" t="s">
        <v>100</v>
      </c>
      <c r="C44" s="26">
        <v>6219</v>
      </c>
      <c r="D44" s="26">
        <v>108</v>
      </c>
      <c r="E44" s="29">
        <f t="shared" si="4"/>
        <v>1151.6666666666665</v>
      </c>
      <c r="F44" s="69">
        <f t="shared" si="4"/>
        <v>20</v>
      </c>
      <c r="G44" s="39">
        <f t="shared" si="5"/>
        <v>1.292805026182762E-2</v>
      </c>
      <c r="H44" s="39">
        <f t="shared" si="5"/>
        <v>7.262178084484737E-2</v>
      </c>
      <c r="I44" s="51">
        <f t="shared" si="2"/>
        <v>53.615755394035425</v>
      </c>
      <c r="J44" s="51">
        <f t="shared" si="2"/>
        <v>9.544618329324889</v>
      </c>
    </row>
    <row r="45" spans="1:10" ht="15" x14ac:dyDescent="0.2">
      <c r="A45" s="20" t="s">
        <v>96</v>
      </c>
      <c r="B45" s="21" t="s">
        <v>101</v>
      </c>
      <c r="C45" s="26">
        <v>6314</v>
      </c>
      <c r="D45" s="26">
        <v>113</v>
      </c>
      <c r="E45" s="29">
        <f t="shared" si="4"/>
        <v>1169.2592592592591</v>
      </c>
      <c r="F45" s="69">
        <f t="shared" si="4"/>
        <v>20.925925925925924</v>
      </c>
      <c r="G45" s="40">
        <f t="shared" si="5"/>
        <v>1.9226467561069223E-2</v>
      </c>
      <c r="H45" s="40">
        <f t="shared" si="5"/>
        <v>5.9227436769589435E-2</v>
      </c>
      <c r="I45" s="53">
        <f t="shared" si="2"/>
        <v>36.051717683359925</v>
      </c>
      <c r="J45" s="53">
        <f t="shared" si="2"/>
        <v>11.703143312726382</v>
      </c>
    </row>
    <row r="46" spans="1:10" ht="15" x14ac:dyDescent="0.2">
      <c r="A46" s="19" t="s">
        <v>97</v>
      </c>
      <c r="B46" s="4" t="s">
        <v>103</v>
      </c>
      <c r="C46" s="12">
        <v>6409</v>
      </c>
      <c r="D46" s="12">
        <v>119</v>
      </c>
      <c r="E46" s="29">
        <f t="shared" si="4"/>
        <v>1186.8518518518517</v>
      </c>
      <c r="F46" s="69">
        <f t="shared" si="4"/>
        <v>22.037037037037035</v>
      </c>
      <c r="G46" s="39">
        <f t="shared" si="5"/>
        <v>1.4978742272670513E-2</v>
      </c>
      <c r="H46" s="39">
        <f t="shared" si="5"/>
        <v>5.3927143206672912E-2</v>
      </c>
      <c r="I46" s="51">
        <f t="shared" si="2"/>
        <v>46.275392682643862</v>
      </c>
      <c r="J46" s="51">
        <f t="shared" si="2"/>
        <v>12.853400705902324</v>
      </c>
    </row>
    <row r="47" spans="1:10" ht="15" x14ac:dyDescent="0.2">
      <c r="A47" s="19" t="s">
        <v>102</v>
      </c>
      <c r="B47" s="4" t="s">
        <v>107</v>
      </c>
      <c r="C47" s="12">
        <v>6525</v>
      </c>
      <c r="D47" s="12">
        <v>128</v>
      </c>
      <c r="E47" s="29">
        <f t="shared" si="4"/>
        <v>1208.3333333333333</v>
      </c>
      <c r="F47" s="69">
        <f t="shared" si="4"/>
        <v>23.703703703703702</v>
      </c>
      <c r="G47" s="39">
        <f t="shared" si="5"/>
        <v>1.1944762341760604E-2</v>
      </c>
      <c r="H47" s="39">
        <f t="shared" si="5"/>
        <v>5.177152860458778E-2</v>
      </c>
      <c r="I47" s="51">
        <f t="shared" si="2"/>
        <v>58.029382312329751</v>
      </c>
      <c r="J47" s="51">
        <f t="shared" si="2"/>
        <v>13.388578611498085</v>
      </c>
    </row>
    <row r="48" spans="1:10" ht="15" x14ac:dyDescent="0.2">
      <c r="A48" s="19" t="s">
        <v>104</v>
      </c>
      <c r="B48" s="4" t="s">
        <v>108</v>
      </c>
      <c r="C48" s="12">
        <v>6603</v>
      </c>
      <c r="D48" s="12">
        <v>134</v>
      </c>
      <c r="E48" s="29">
        <f t="shared" si="4"/>
        <v>1222.7777777777776</v>
      </c>
      <c r="F48" s="69">
        <f t="shared" si="4"/>
        <v>24.814814814814813</v>
      </c>
      <c r="G48" s="39">
        <f t="shared" si="5"/>
        <v>1.4694521460602851E-2</v>
      </c>
      <c r="H48" s="39">
        <f t="shared" si="5"/>
        <v>5.7877950246181586E-2</v>
      </c>
      <c r="I48" s="51">
        <f t="shared" si="2"/>
        <v>47.170449369060876</v>
      </c>
      <c r="J48" s="51">
        <f t="shared" si="2"/>
        <v>11.976014658633746</v>
      </c>
    </row>
    <row r="49" spans="1:10" ht="15" x14ac:dyDescent="0.2">
      <c r="A49" s="20" t="s">
        <v>159</v>
      </c>
      <c r="B49" s="21" t="s">
        <v>109</v>
      </c>
      <c r="C49" s="26">
        <v>6623</v>
      </c>
      <c r="D49" s="26">
        <v>139</v>
      </c>
      <c r="E49" s="29">
        <f t="shared" si="4"/>
        <v>1226.4814814814813</v>
      </c>
      <c r="F49" s="69">
        <f t="shared" si="4"/>
        <v>25.74074074074074</v>
      </c>
      <c r="G49" s="39">
        <f t="shared" si="5"/>
        <v>1.4151208413124606E-2</v>
      </c>
      <c r="H49" s="39">
        <f t="shared" si="5"/>
        <v>4.2962564231664807E-2</v>
      </c>
      <c r="I49" s="51">
        <f t="shared" si="2"/>
        <v>48.981483441165537</v>
      </c>
      <c r="J49" s="51">
        <f t="shared" si="2"/>
        <v>16.133747902530299</v>
      </c>
    </row>
    <row r="50" spans="1:10" ht="15" x14ac:dyDescent="0.2">
      <c r="A50" s="20" t="s">
        <v>105</v>
      </c>
      <c r="B50" s="21" t="s">
        <v>110</v>
      </c>
      <c r="C50" s="26">
        <v>6797</v>
      </c>
      <c r="D50" s="26">
        <v>150</v>
      </c>
      <c r="E50" s="30">
        <f t="shared" si="4"/>
        <v>1258.7037037037037</v>
      </c>
      <c r="F50" s="70">
        <f t="shared" si="4"/>
        <v>27.777777777777775</v>
      </c>
      <c r="G50" s="40">
        <f t="shared" si="5"/>
        <v>1.2336328297682466E-2</v>
      </c>
      <c r="H50" s="40">
        <f t="shared" si="5"/>
        <v>4.5891141258387912E-2</v>
      </c>
      <c r="I50" s="53">
        <f t="shared" si="2"/>
        <v>56.187478464735868</v>
      </c>
      <c r="J50" s="53">
        <f t="shared" si="2"/>
        <v>15.104160880576334</v>
      </c>
    </row>
    <row r="51" spans="1:10" ht="15" x14ac:dyDescent="0.2">
      <c r="A51" s="19" t="s">
        <v>106</v>
      </c>
      <c r="B51" s="21" t="s">
        <v>112</v>
      </c>
      <c r="C51" s="26">
        <v>6905</v>
      </c>
      <c r="D51" s="26">
        <v>152</v>
      </c>
      <c r="E51" s="29">
        <f t="shared" si="4"/>
        <v>1278.7037037037037</v>
      </c>
      <c r="F51" s="69">
        <f t="shared" si="4"/>
        <v>28.148148148148145</v>
      </c>
      <c r="G51" s="39">
        <f t="shared" si="5"/>
        <v>1.5122846843117328E-2</v>
      </c>
      <c r="H51" s="39">
        <f t="shared" si="5"/>
        <v>4.1348123673376667E-2</v>
      </c>
      <c r="I51" s="51">
        <f t="shared" si="2"/>
        <v>45.834437639326403</v>
      </c>
      <c r="J51" s="51">
        <f t="shared" si="2"/>
        <v>16.763691287066809</v>
      </c>
    </row>
    <row r="52" spans="1:10" ht="15" x14ac:dyDescent="0.2">
      <c r="A52" s="19" t="s">
        <v>111</v>
      </c>
      <c r="B52" s="4" t="s">
        <v>34</v>
      </c>
      <c r="C52" s="12">
        <v>6937</v>
      </c>
      <c r="D52" s="12">
        <v>161</v>
      </c>
      <c r="E52" s="29">
        <f t="shared" si="4"/>
        <v>1284.6296296296296</v>
      </c>
      <c r="F52" s="69">
        <f t="shared" si="4"/>
        <v>29.814814814814813</v>
      </c>
      <c r="G52" s="39">
        <f t="shared" si="5"/>
        <v>1.01275108896926E-2</v>
      </c>
      <c r="H52" s="39">
        <f t="shared" si="5"/>
        <v>2.3827544951081234E-2</v>
      </c>
      <c r="I52" s="51">
        <f t="shared" si="2"/>
        <v>68.442007923724319</v>
      </c>
      <c r="J52" s="51">
        <f t="shared" si="2"/>
        <v>29.090163589366853</v>
      </c>
    </row>
    <row r="53" spans="1:10" ht="15" x14ac:dyDescent="0.2">
      <c r="A53" s="19" t="s">
        <v>113</v>
      </c>
      <c r="B53" s="4" t="s">
        <v>35</v>
      </c>
      <c r="C53" s="12">
        <v>7036</v>
      </c>
      <c r="D53" s="12">
        <v>164</v>
      </c>
      <c r="E53" s="29">
        <f t="shared" si="4"/>
        <v>1302.9629629629628</v>
      </c>
      <c r="F53" s="69">
        <f t="shared" si="4"/>
        <v>30.370370370370367</v>
      </c>
      <c r="G53" s="39">
        <f t="shared" si="5"/>
        <v>8.9263446963043103E-3</v>
      </c>
      <c r="H53" s="39">
        <f t="shared" si="5"/>
        <v>4.3654127604887356E-2</v>
      </c>
      <c r="I53" s="51">
        <f t="shared" si="2"/>
        <v>77.651850129305714</v>
      </c>
      <c r="J53" s="51">
        <f t="shared" si="2"/>
        <v>15.878159033061127</v>
      </c>
    </row>
    <row r="54" spans="1:10" ht="15" x14ac:dyDescent="0.2">
      <c r="A54" s="20" t="s">
        <v>114</v>
      </c>
      <c r="B54" s="21" t="s">
        <v>36</v>
      </c>
      <c r="C54" s="12">
        <v>7078</v>
      </c>
      <c r="D54" s="12">
        <v>165</v>
      </c>
      <c r="E54" s="29">
        <f t="shared" si="4"/>
        <v>1310.7407407407406</v>
      </c>
      <c r="F54" s="69">
        <f t="shared" si="4"/>
        <v>30.555555555555554</v>
      </c>
      <c r="G54" s="39">
        <f t="shared" si="5"/>
        <v>1.0722478500879849E-2</v>
      </c>
      <c r="H54" s="39">
        <f t="shared" si="5"/>
        <v>3.065058052308307E-2</v>
      </c>
      <c r="I54" s="51">
        <f t="shared" si="2"/>
        <v>64.644305931979076</v>
      </c>
      <c r="J54" s="51">
        <f t="shared" si="2"/>
        <v>22.614487841035618</v>
      </c>
    </row>
    <row r="55" spans="1:10" ht="15" x14ac:dyDescent="0.2">
      <c r="A55" s="18" t="s">
        <v>125</v>
      </c>
      <c r="B55" s="21" t="s">
        <v>37</v>
      </c>
      <c r="C55" s="26">
        <v>7156</v>
      </c>
      <c r="D55" s="26">
        <v>181</v>
      </c>
      <c r="E55" s="29">
        <f t="shared" si="4"/>
        <v>1325.185185185185</v>
      </c>
      <c r="F55" s="69">
        <f t="shared" si="4"/>
        <v>33.518518518518519</v>
      </c>
      <c r="G55" s="40">
        <f t="shared" si="5"/>
        <v>1.0506624764444647E-2</v>
      </c>
      <c r="H55" s="40">
        <f t="shared" si="5"/>
        <v>3.2810547257597029E-2</v>
      </c>
      <c r="I55" s="53">
        <f t="shared" si="2"/>
        <v>65.972393237609182</v>
      </c>
      <c r="J55" s="53">
        <f t="shared" si="2"/>
        <v>21.125742741137987</v>
      </c>
    </row>
    <row r="56" spans="1:10" ht="15" x14ac:dyDescent="0.2">
      <c r="A56" s="19" t="s">
        <v>126</v>
      </c>
      <c r="B56" s="21" t="s">
        <v>38</v>
      </c>
      <c r="C56" s="12">
        <v>7241</v>
      </c>
      <c r="D56" s="12">
        <v>182</v>
      </c>
      <c r="E56" s="29">
        <f t="shared" si="4"/>
        <v>1340.9259259259259</v>
      </c>
      <c r="F56" s="69">
        <f t="shared" si="4"/>
        <v>33.703703703703702</v>
      </c>
      <c r="G56" s="39">
        <f t="shared" ref="G56:H69" si="6">LN(C58/C54)/4</f>
        <v>1.1155936073014449E-2</v>
      </c>
      <c r="H56" s="39">
        <f t="shared" si="6"/>
        <v>3.9186178751076231E-2</v>
      </c>
      <c r="I56" s="51">
        <f t="shared" ref="I56:J69" si="7">LN(2)/G56</f>
        <v>62.132588070007628</v>
      </c>
      <c r="J56" s="51">
        <f t="shared" si="7"/>
        <v>17.688562719091571</v>
      </c>
    </row>
    <row r="57" spans="1:10" ht="15" x14ac:dyDescent="0.2">
      <c r="A57" s="19" t="s">
        <v>127</v>
      </c>
      <c r="B57" s="21" t="s">
        <v>39</v>
      </c>
      <c r="C57" s="12">
        <v>7338</v>
      </c>
      <c r="D57" s="12">
        <v>187</v>
      </c>
      <c r="E57" s="29">
        <f t="shared" si="4"/>
        <v>1358.8888888888887</v>
      </c>
      <c r="F57" s="69">
        <f t="shared" si="4"/>
        <v>34.629629629629626</v>
      </c>
      <c r="G57" s="39">
        <f t="shared" si="6"/>
        <v>1.0501578125694412E-2</v>
      </c>
      <c r="H57" s="39">
        <f t="shared" si="6"/>
        <v>2.3701948364666655E-2</v>
      </c>
      <c r="I57" s="51">
        <f t="shared" si="7"/>
        <v>66.00409693320367</v>
      </c>
      <c r="J57" s="51">
        <f t="shared" si="7"/>
        <v>29.244312319625362</v>
      </c>
    </row>
    <row r="58" spans="1:10" ht="15" x14ac:dyDescent="0.2">
      <c r="A58" s="19" t="s">
        <v>128</v>
      </c>
      <c r="B58" s="21" t="s">
        <v>40</v>
      </c>
      <c r="C58" s="12">
        <v>7401</v>
      </c>
      <c r="D58" s="12">
        <v>193</v>
      </c>
      <c r="E58" s="29">
        <f t="shared" si="4"/>
        <v>1370.5555555555554</v>
      </c>
      <c r="F58" s="69">
        <f t="shared" si="4"/>
        <v>35.74074074074074</v>
      </c>
      <c r="G58" s="39">
        <f t="shared" si="6"/>
        <v>8.5524832438724756E-3</v>
      </c>
      <c r="H58" s="39">
        <f t="shared" si="6"/>
        <v>2.4824555245570118E-2</v>
      </c>
      <c r="I58" s="51">
        <f t="shared" si="7"/>
        <v>81.046306762022425</v>
      </c>
      <c r="J58" s="51">
        <f t="shared" si="7"/>
        <v>27.921836814524028</v>
      </c>
    </row>
    <row r="59" spans="1:10" ht="15" x14ac:dyDescent="0.2">
      <c r="A59" s="19" t="s">
        <v>129</v>
      </c>
      <c r="B59" s="21" t="s">
        <v>41</v>
      </c>
      <c r="C59" s="12">
        <v>7463</v>
      </c>
      <c r="D59" s="12">
        <v>199</v>
      </c>
      <c r="E59" s="29">
        <f t="shared" si="4"/>
        <v>1382.037037037037</v>
      </c>
      <c r="F59" s="69">
        <f t="shared" si="4"/>
        <v>36.851851851851848</v>
      </c>
      <c r="G59" s="39">
        <f t="shared" si="6"/>
        <v>6.3575575298261827E-3</v>
      </c>
      <c r="H59" s="39">
        <f t="shared" si="6"/>
        <v>1.80490728011223E-2</v>
      </c>
      <c r="I59" s="51">
        <f t="shared" si="7"/>
        <v>109.02727616825767</v>
      </c>
      <c r="J59" s="51">
        <f t="shared" si="7"/>
        <v>38.403478571865755</v>
      </c>
    </row>
    <row r="60" spans="1:10" ht="15" x14ac:dyDescent="0.2">
      <c r="A60" s="19" t="s">
        <v>130</v>
      </c>
      <c r="B60" s="21" t="s">
        <v>42</v>
      </c>
      <c r="C60" s="12">
        <v>7493</v>
      </c>
      <c r="D60" s="12">
        <v>201</v>
      </c>
      <c r="E60" s="29">
        <f t="shared" si="4"/>
        <v>1387.5925925925926</v>
      </c>
      <c r="F60" s="69">
        <f t="shared" si="4"/>
        <v>37.222222222222221</v>
      </c>
      <c r="G60" s="39">
        <f t="shared" si="6"/>
        <v>6.6003833680796072E-3</v>
      </c>
      <c r="H60" s="39">
        <f t="shared" si="6"/>
        <v>1.5079947558380656E-2</v>
      </c>
      <c r="I60" s="51">
        <f t="shared" si="7"/>
        <v>105.01620010620954</v>
      </c>
      <c r="J60" s="51">
        <f t="shared" si="7"/>
        <v>45.964826991373052</v>
      </c>
    </row>
    <row r="61" spans="1:10" ht="15" x14ac:dyDescent="0.2">
      <c r="A61" s="19" t="s">
        <v>131</v>
      </c>
      <c r="B61" s="21" t="s">
        <v>43</v>
      </c>
      <c r="C61" s="12">
        <v>7527</v>
      </c>
      <c r="D61" s="12">
        <v>201</v>
      </c>
      <c r="E61" s="29">
        <f t="shared" si="4"/>
        <v>1393.8888888888887</v>
      </c>
      <c r="F61" s="69">
        <f t="shared" si="4"/>
        <v>37.222222222222221</v>
      </c>
      <c r="G61" s="39">
        <f t="shared" si="6"/>
        <v>6.5136264008123865E-3</v>
      </c>
      <c r="H61" s="39">
        <f t="shared" si="6"/>
        <v>8.6428360162721807E-3</v>
      </c>
      <c r="I61" s="51">
        <f t="shared" si="7"/>
        <v>106.41494275347067</v>
      </c>
      <c r="J61" s="51">
        <f t="shared" si="7"/>
        <v>80.199043375916418</v>
      </c>
    </row>
    <row r="62" spans="1:10" ht="15" x14ac:dyDescent="0.2">
      <c r="A62" s="19" t="s">
        <v>145</v>
      </c>
      <c r="B62" s="21" t="s">
        <v>44</v>
      </c>
      <c r="C62" s="12">
        <v>7599</v>
      </c>
      <c r="D62" s="12">
        <v>205</v>
      </c>
      <c r="E62" s="29">
        <f t="shared" si="4"/>
        <v>1407.2222222222222</v>
      </c>
      <c r="F62" s="69">
        <f t="shared" si="4"/>
        <v>37.962962962962962</v>
      </c>
      <c r="G62" s="39">
        <f t="shared" si="6"/>
        <v>7.1372340482661134E-3</v>
      </c>
      <c r="H62" s="39">
        <f t="shared" si="6"/>
        <v>7.3534713015733517E-3</v>
      </c>
      <c r="I62" s="51">
        <f t="shared" si="7"/>
        <v>97.117059055718542</v>
      </c>
      <c r="J62" s="51">
        <f t="shared" si="7"/>
        <v>94.261220603613324</v>
      </c>
    </row>
    <row r="63" spans="1:10" ht="15" x14ac:dyDescent="0.2">
      <c r="A63" s="19" t="s">
        <v>136</v>
      </c>
      <c r="B63" s="21" t="s">
        <v>45</v>
      </c>
      <c r="C63" s="12">
        <v>7660</v>
      </c>
      <c r="D63" s="12">
        <v>206</v>
      </c>
      <c r="E63" s="29">
        <f t="shared" si="4"/>
        <v>1418.5185185185185</v>
      </c>
      <c r="F63" s="69">
        <f t="shared" si="4"/>
        <v>38.148148148148145</v>
      </c>
      <c r="G63" s="39">
        <f t="shared" si="6"/>
        <v>6.9116750564815737E-3</v>
      </c>
      <c r="H63" s="39">
        <f t="shared" si="6"/>
        <v>1.095065566459821E-2</v>
      </c>
      <c r="I63" s="51">
        <f t="shared" si="7"/>
        <v>100.2864247661544</v>
      </c>
      <c r="J63" s="51">
        <f t="shared" si="7"/>
        <v>63.297322259961454</v>
      </c>
    </row>
    <row r="64" spans="1:10" ht="15" x14ac:dyDescent="0.2">
      <c r="A64" s="19" t="s">
        <v>137</v>
      </c>
      <c r="B64" s="21" t="s">
        <v>46</v>
      </c>
      <c r="C64" s="12">
        <v>7710</v>
      </c>
      <c r="D64" s="12">
        <v>207</v>
      </c>
      <c r="E64" s="29">
        <f t="shared" si="4"/>
        <v>1427.7777777777776</v>
      </c>
      <c r="F64" s="69">
        <f t="shared" si="4"/>
        <v>38.333333333333329</v>
      </c>
      <c r="G64" s="39">
        <f t="shared" si="6"/>
        <v>5.981302072400837E-3</v>
      </c>
      <c r="H64" s="39">
        <f t="shared" si="6"/>
        <v>6.0243878947651309E-3</v>
      </c>
      <c r="I64" s="51">
        <f t="shared" si="7"/>
        <v>115.88566706207544</v>
      </c>
      <c r="J64" s="51">
        <f t="shared" si="7"/>
        <v>115.05686431019041</v>
      </c>
    </row>
    <row r="65" spans="1:10" ht="15" x14ac:dyDescent="0.2">
      <c r="A65" s="19" t="s">
        <v>138</v>
      </c>
      <c r="B65" s="21" t="s">
        <v>47</v>
      </c>
      <c r="C65" s="12">
        <v>7738</v>
      </c>
      <c r="D65" s="12">
        <v>210</v>
      </c>
      <c r="E65" s="29">
        <f t="shared" si="4"/>
        <v>1432.9629629629628</v>
      </c>
      <c r="F65" s="69">
        <f t="shared" si="4"/>
        <v>38.888888888888886</v>
      </c>
      <c r="G65" s="39">
        <f t="shared" si="6"/>
        <v>4.8162327320095026E-3</v>
      </c>
      <c r="H65" s="39">
        <f t="shared" si="6"/>
        <v>5.9954911716213512E-3</v>
      </c>
      <c r="I65" s="51">
        <f t="shared" si="7"/>
        <v>143.91895473679483</v>
      </c>
      <c r="J65" s="51">
        <f t="shared" si="7"/>
        <v>115.61140876010974</v>
      </c>
    </row>
    <row r="66" spans="1:10" ht="15" x14ac:dyDescent="0.2">
      <c r="A66" s="19" t="s">
        <v>139</v>
      </c>
      <c r="B66" s="21" t="s">
        <v>48</v>
      </c>
      <c r="C66" s="12">
        <v>7783</v>
      </c>
      <c r="D66" s="12">
        <v>210</v>
      </c>
      <c r="E66" s="29">
        <f t="shared" si="4"/>
        <v>1441.2962962962963</v>
      </c>
      <c r="F66" s="69">
        <f t="shared" si="4"/>
        <v>38.888888888888886</v>
      </c>
      <c r="G66" s="39">
        <f t="shared" si="6"/>
        <v>4.4032763925244949E-3</v>
      </c>
      <c r="H66" s="39">
        <f t="shared" si="6"/>
        <v>4.7848350526743764E-3</v>
      </c>
      <c r="I66" s="51">
        <f t="shared" si="7"/>
        <v>157.41623254372837</v>
      </c>
      <c r="J66" s="51">
        <f t="shared" si="7"/>
        <v>144.86333863745756</v>
      </c>
    </row>
    <row r="67" spans="1:10" ht="15" x14ac:dyDescent="0.2">
      <c r="A67" s="19" t="s">
        <v>140</v>
      </c>
      <c r="B67" s="21" t="s">
        <v>132</v>
      </c>
      <c r="C67" s="12">
        <v>7809</v>
      </c>
      <c r="D67" s="12">
        <v>211</v>
      </c>
      <c r="E67" s="29">
        <f t="shared" si="4"/>
        <v>1446.1111111111111</v>
      </c>
      <c r="F67" s="69">
        <f t="shared" si="4"/>
        <v>39.074074074074069</v>
      </c>
      <c r="G67" s="39">
        <f t="shared" si="6"/>
        <v>5.3064260418113863E-3</v>
      </c>
      <c r="H67" s="39">
        <f t="shared" si="6"/>
        <v>4.7171210760956839E-3</v>
      </c>
      <c r="I67" s="51">
        <f t="shared" si="7"/>
        <v>130.62411029539848</v>
      </c>
      <c r="J67" s="51">
        <f t="shared" si="7"/>
        <v>146.94284275901109</v>
      </c>
    </row>
    <row r="68" spans="1:10" ht="15" x14ac:dyDescent="0.2">
      <c r="A68" s="19" t="s">
        <v>141</v>
      </c>
      <c r="B68" s="4" t="s">
        <v>133</v>
      </c>
      <c r="C68" s="12">
        <v>7847</v>
      </c>
      <c r="D68" s="12">
        <v>211</v>
      </c>
      <c r="E68" s="29">
        <f t="shared" si="4"/>
        <v>1453.148148148148</v>
      </c>
      <c r="F68" s="69">
        <f t="shared" si="4"/>
        <v>39.074074074074069</v>
      </c>
      <c r="G68" s="39">
        <f t="shared" si="6"/>
        <v>5.4646984531247543E-3</v>
      </c>
      <c r="H68" s="39">
        <f t="shared" si="6"/>
        <v>5.882624352548509E-3</v>
      </c>
      <c r="I68" s="51">
        <f t="shared" si="7"/>
        <v>126.84088362892169</v>
      </c>
      <c r="J68" s="51">
        <f t="shared" si="7"/>
        <v>117.82958404604835</v>
      </c>
    </row>
    <row r="69" spans="1:10" ht="15" x14ac:dyDescent="0.2">
      <c r="A69" s="20" t="s">
        <v>142</v>
      </c>
      <c r="B69" s="4" t="s">
        <v>134</v>
      </c>
      <c r="C69" s="12">
        <v>7904</v>
      </c>
      <c r="D69" s="12">
        <v>214</v>
      </c>
      <c r="E69" s="29">
        <f t="shared" si="4"/>
        <v>1463.7037037037037</v>
      </c>
      <c r="F69" s="69">
        <f t="shared" si="4"/>
        <v>39.629629629629626</v>
      </c>
      <c r="G69" s="39">
        <f t="shared" si="6"/>
        <v>5.9161254894038893E-3</v>
      </c>
      <c r="H69" s="39">
        <f t="shared" si="6"/>
        <v>5.8550685520246054E-3</v>
      </c>
      <c r="I69" s="51">
        <f t="shared" si="7"/>
        <v>117.16235259062887</v>
      </c>
      <c r="J69" s="51">
        <f t="shared" si="7"/>
        <v>118.38412725676186</v>
      </c>
    </row>
    <row r="70" spans="1:10" ht="15" x14ac:dyDescent="0.2">
      <c r="A70" s="161" t="s">
        <v>143</v>
      </c>
      <c r="B70" s="131" t="s">
        <v>135</v>
      </c>
      <c r="C70" s="144">
        <v>7955</v>
      </c>
      <c r="D70" s="144">
        <v>215</v>
      </c>
      <c r="E70" s="132">
        <f>C70/5.4</f>
        <v>1473.148148148148</v>
      </c>
      <c r="F70" s="162">
        <f>D70/5.4</f>
        <v>39.81481481481481</v>
      </c>
      <c r="G70" s="163">
        <f>LN(C72/C68)/4</f>
        <v>5.8878106979385883E-3</v>
      </c>
      <c r="H70" s="163">
        <f>LN(D72/D68)/4</f>
        <v>7.0098050160982816E-3</v>
      </c>
      <c r="I70" s="86">
        <f>LN(2)/G70</f>
        <v>117.72579250936627</v>
      </c>
      <c r="J70" s="86">
        <f>LN(2)/H70</f>
        <v>98.88251940932831</v>
      </c>
    </row>
    <row r="71" spans="1:10" ht="15" x14ac:dyDescent="0.2">
      <c r="A71" s="19" t="s">
        <v>144</v>
      </c>
      <c r="B71" s="21" t="s">
        <v>146</v>
      </c>
      <c r="C71" s="12">
        <v>7996</v>
      </c>
      <c r="D71" s="12">
        <v>216</v>
      </c>
      <c r="E71" s="30">
        <f t="shared" ref="E71:F72" si="8">C71/5.4</f>
        <v>1480.7407407407406</v>
      </c>
      <c r="F71" s="70">
        <f t="shared" si="8"/>
        <v>40</v>
      </c>
      <c r="G71" s="39"/>
      <c r="H71" s="39"/>
      <c r="I71" s="51"/>
      <c r="J71" s="51"/>
    </row>
    <row r="72" spans="1:10" ht="15" x14ac:dyDescent="0.2">
      <c r="A72" s="19" t="s">
        <v>151</v>
      </c>
      <c r="B72" s="21" t="s">
        <v>147</v>
      </c>
      <c r="C72" s="12">
        <v>8034</v>
      </c>
      <c r="D72" s="12">
        <v>217</v>
      </c>
      <c r="E72" s="29">
        <f t="shared" si="8"/>
        <v>1487.7777777777776</v>
      </c>
      <c r="F72" s="69">
        <f t="shared" si="8"/>
        <v>40.185185185185183</v>
      </c>
      <c r="G72" s="39"/>
      <c r="H72" s="39"/>
      <c r="I72" s="51"/>
      <c r="J72" s="51"/>
    </row>
    <row r="73" spans="1:10" x14ac:dyDescent="0.2">
      <c r="A73" s="19"/>
      <c r="B73" s="7"/>
      <c r="C73" s="4"/>
      <c r="D73" s="4"/>
      <c r="E73" s="4"/>
      <c r="F73" s="4"/>
      <c r="G73" s="4"/>
      <c r="I73" s="51"/>
      <c r="J73" s="51"/>
    </row>
    <row r="74" spans="1:10" x14ac:dyDescent="0.2">
      <c r="A74" s="19"/>
      <c r="B74" s="4"/>
      <c r="C74" s="4"/>
      <c r="D74" s="4"/>
      <c r="E74" s="4"/>
      <c r="F74" s="4"/>
      <c r="G74" s="4"/>
      <c r="I74" s="51"/>
      <c r="J74" s="51"/>
    </row>
    <row r="75" spans="1:10" x14ac:dyDescent="0.2">
      <c r="A75" s="19"/>
      <c r="B75" s="4"/>
      <c r="C75" s="4"/>
      <c r="D75" s="4"/>
      <c r="E75" s="4"/>
      <c r="F75" s="4"/>
      <c r="G75" s="4"/>
      <c r="I75" s="51"/>
      <c r="J75" s="51"/>
    </row>
    <row r="76" spans="1:10" x14ac:dyDescent="0.2">
      <c r="A76" s="19" t="s">
        <v>184</v>
      </c>
      <c r="B76" s="4" t="s">
        <v>160</v>
      </c>
      <c r="C76" s="4">
        <v>8981</v>
      </c>
      <c r="D76" s="4">
        <v>252</v>
      </c>
      <c r="E76" s="29">
        <f t="shared" ref="E76:E77" si="9">C76/5.4</f>
        <v>1663.148148148148</v>
      </c>
      <c r="F76" s="69">
        <f t="shared" ref="F76:F77" si="10">D76/5.4</f>
        <v>46.666666666666664</v>
      </c>
      <c r="G76" s="4"/>
      <c r="I76" s="51"/>
      <c r="J76" s="51"/>
    </row>
    <row r="77" spans="1:10" x14ac:dyDescent="0.2">
      <c r="A77" s="19" t="s">
        <v>185</v>
      </c>
      <c r="B77" s="21" t="s">
        <v>161</v>
      </c>
      <c r="C77" s="4">
        <v>8984</v>
      </c>
      <c r="D77" s="4">
        <v>253</v>
      </c>
      <c r="E77" s="29">
        <f t="shared" si="9"/>
        <v>1663.7037037037037</v>
      </c>
      <c r="F77" s="69">
        <f t="shared" si="10"/>
        <v>46.851851851851848</v>
      </c>
      <c r="G77" s="4"/>
      <c r="I77" s="51"/>
      <c r="J77" s="51"/>
    </row>
    <row r="78" spans="1:10" x14ac:dyDescent="0.2">
      <c r="A78" s="161" t="s">
        <v>186</v>
      </c>
      <c r="B78" s="131" t="s">
        <v>162</v>
      </c>
      <c r="C78" s="131">
        <v>9001</v>
      </c>
      <c r="D78" s="131">
        <v>253</v>
      </c>
      <c r="E78" s="132">
        <f>C78/5.4</f>
        <v>1666.8518518518517</v>
      </c>
      <c r="F78" s="162">
        <f>D78/5.4</f>
        <v>46.851851851851848</v>
      </c>
      <c r="G78" s="163">
        <f>LN(C80/C76)/4</f>
        <v>9.446554916169934E-4</v>
      </c>
      <c r="H78" s="163">
        <f>LN(D80/D76)/4</f>
        <v>1.9762948767783118E-3</v>
      </c>
      <c r="I78" s="86">
        <f t="shared" ref="I78:J78" si="11">LN(2)/G78</f>
        <v>733.75657762118738</v>
      </c>
      <c r="J78" s="86">
        <f t="shared" si="11"/>
        <v>350.73064688094018</v>
      </c>
    </row>
    <row r="79" spans="1:10" x14ac:dyDescent="0.2">
      <c r="A79" s="19" t="s">
        <v>187</v>
      </c>
      <c r="B79" s="4" t="s">
        <v>163</v>
      </c>
      <c r="C79" s="4">
        <v>9011</v>
      </c>
      <c r="D79" s="4">
        <v>253</v>
      </c>
      <c r="E79" s="29">
        <f t="shared" ref="E79:E80" si="12">C79/5.4</f>
        <v>1668.7037037037037</v>
      </c>
      <c r="F79" s="69">
        <f t="shared" ref="F79:F80" si="13">D79/5.4</f>
        <v>46.851851851851848</v>
      </c>
      <c r="G79" s="4"/>
      <c r="I79" s="51"/>
      <c r="J79" s="51"/>
    </row>
    <row r="80" spans="1:10" x14ac:dyDescent="0.2">
      <c r="A80" s="19" t="s">
        <v>188</v>
      </c>
      <c r="B80" s="4" t="s">
        <v>164</v>
      </c>
      <c r="C80" s="4">
        <v>9015</v>
      </c>
      <c r="D80" s="4">
        <v>254</v>
      </c>
      <c r="E80" s="29">
        <f t="shared" si="12"/>
        <v>1669.4444444444443</v>
      </c>
      <c r="F80" s="69">
        <f t="shared" si="13"/>
        <v>47.037037037037031</v>
      </c>
      <c r="G80" s="4"/>
      <c r="I80" s="51"/>
      <c r="J80" s="51"/>
    </row>
    <row r="81" spans="1:7" x14ac:dyDescent="0.2">
      <c r="A81" s="4"/>
      <c r="B81" s="4"/>
      <c r="C81" s="4"/>
      <c r="D81" s="4"/>
      <c r="E81" s="4"/>
      <c r="F81" s="4"/>
      <c r="G81" s="4"/>
    </row>
    <row r="82" spans="1:7" x14ac:dyDescent="0.2">
      <c r="A82" s="4"/>
      <c r="B82" s="4"/>
      <c r="C82" s="4"/>
      <c r="D82" s="4"/>
      <c r="E82" s="4"/>
      <c r="F82" s="4"/>
      <c r="G82" s="4"/>
    </row>
    <row r="83" spans="1:7" x14ac:dyDescent="0.2">
      <c r="A83" s="4"/>
      <c r="B83" s="4"/>
      <c r="C83" s="4"/>
      <c r="D83" s="4"/>
      <c r="E83" s="4"/>
      <c r="F83" s="4"/>
      <c r="G83" s="4"/>
    </row>
    <row r="84" spans="1:7" x14ac:dyDescent="0.2">
      <c r="A84" s="4"/>
      <c r="B84" s="4"/>
      <c r="C84" s="4"/>
      <c r="D84" s="4"/>
      <c r="E84" s="4"/>
      <c r="F84" s="4"/>
      <c r="G84" s="4"/>
    </row>
    <row r="85" spans="1:7" x14ac:dyDescent="0.2">
      <c r="A85" s="4"/>
      <c r="B85" s="4"/>
      <c r="C85" s="4"/>
      <c r="D85" s="4"/>
      <c r="E85" s="4"/>
      <c r="F85" s="4"/>
      <c r="G85" s="4"/>
    </row>
    <row r="86" spans="1:7" x14ac:dyDescent="0.2">
      <c r="A86" s="4"/>
      <c r="B86" s="4"/>
      <c r="C86" s="4"/>
      <c r="D86" s="4"/>
      <c r="E86" s="4"/>
      <c r="F86" s="4"/>
      <c r="G86" s="4"/>
    </row>
    <row r="87" spans="1:7" x14ac:dyDescent="0.2">
      <c r="A87" s="4"/>
      <c r="B87" s="4"/>
      <c r="C87" s="4"/>
      <c r="D87" s="4"/>
      <c r="E87" s="4"/>
      <c r="F87" s="4"/>
      <c r="G87" s="4"/>
    </row>
    <row r="88" spans="1:7" x14ac:dyDescent="0.2">
      <c r="A88" s="4"/>
      <c r="B88" s="4"/>
      <c r="C88" s="4"/>
      <c r="D88" s="4"/>
      <c r="E88" s="4"/>
      <c r="F88" s="4"/>
      <c r="G88" s="4"/>
    </row>
  </sheetData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266D-6882-49F9-A194-BFA51D218F65}">
  <dimension ref="A1:J80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7" max="7" width="11.75" customWidth="1"/>
    <col min="8" max="8" width="11.625" bestFit="1" customWidth="1"/>
  </cols>
  <sheetData>
    <row r="1" spans="1:10" x14ac:dyDescent="0.2">
      <c r="A1" s="3" t="s">
        <v>280</v>
      </c>
      <c r="E1" t="s">
        <v>279</v>
      </c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56</v>
      </c>
      <c r="B6" t="s">
        <v>30</v>
      </c>
      <c r="C6" s="15">
        <v>20</v>
      </c>
      <c r="D6" s="15"/>
      <c r="E6" s="51">
        <f t="shared" ref="E6:F37" si="0">C6/212.2</f>
        <v>9.4250706880301613E-2</v>
      </c>
      <c r="F6" s="15"/>
      <c r="G6" s="16"/>
      <c r="I6" s="78"/>
    </row>
    <row r="7" spans="1:10" x14ac:dyDescent="0.2">
      <c r="A7" s="23" t="s">
        <v>57</v>
      </c>
      <c r="B7" t="s">
        <v>29</v>
      </c>
      <c r="C7">
        <v>21</v>
      </c>
      <c r="E7" s="51">
        <f t="shared" si="0"/>
        <v>9.8963242224316683E-2</v>
      </c>
      <c r="G7" s="16"/>
      <c r="I7" s="78"/>
    </row>
    <row r="8" spans="1:10" x14ac:dyDescent="0.2">
      <c r="A8" s="92" t="s">
        <v>58</v>
      </c>
      <c r="B8" t="s">
        <v>28</v>
      </c>
      <c r="C8">
        <v>28</v>
      </c>
      <c r="E8" s="51">
        <f t="shared" si="0"/>
        <v>0.13195098963242224</v>
      </c>
      <c r="F8" s="78"/>
      <c r="G8" s="16">
        <f t="shared" ref="G8:H23" si="1">LN(C10/C6)/4</f>
        <v>0.24363990999953269</v>
      </c>
      <c r="H8" s="83"/>
      <c r="I8" s="51">
        <f>LN(2)/G8</f>
        <v>2.8449656731578776</v>
      </c>
      <c r="J8" s="51"/>
    </row>
    <row r="9" spans="1:10" x14ac:dyDescent="0.2">
      <c r="A9" s="33">
        <v>3.14</v>
      </c>
      <c r="B9" t="s">
        <v>27</v>
      </c>
      <c r="C9">
        <v>33</v>
      </c>
      <c r="E9" s="51">
        <f t="shared" si="0"/>
        <v>0.15551366635249766</v>
      </c>
      <c r="F9" s="78"/>
      <c r="G9" s="16">
        <f t="shared" si="1"/>
        <v>0.54260332997139071</v>
      </c>
      <c r="H9" s="83"/>
      <c r="I9" s="51">
        <f t="shared" ref="I9:J41" si="2">LN(2)/G9</f>
        <v>1.2774473400236821</v>
      </c>
      <c r="J9" s="51"/>
    </row>
    <row r="10" spans="1:10" x14ac:dyDescent="0.2">
      <c r="A10" s="33">
        <v>3.15</v>
      </c>
      <c r="B10" t="s">
        <v>26</v>
      </c>
      <c r="C10">
        <v>53</v>
      </c>
      <c r="E10" s="51">
        <f t="shared" si="0"/>
        <v>0.24976437323279926</v>
      </c>
      <c r="F10" s="78"/>
      <c r="G10" s="16">
        <f t="shared" si="1"/>
        <v>0.5442959566131933</v>
      </c>
      <c r="H10" s="16"/>
      <c r="I10" s="51">
        <f t="shared" si="2"/>
        <v>1.2734747927817767</v>
      </c>
      <c r="J10" s="51"/>
    </row>
    <row r="11" spans="1:10" x14ac:dyDescent="0.2">
      <c r="A11" s="33">
        <v>3.16</v>
      </c>
      <c r="B11" t="s">
        <v>25</v>
      </c>
      <c r="C11">
        <v>184</v>
      </c>
      <c r="E11" s="51">
        <f t="shared" si="0"/>
        <v>0.86710650329877481</v>
      </c>
      <c r="F11" s="78"/>
      <c r="G11" s="16">
        <f t="shared" si="1"/>
        <v>0.55758504653017926</v>
      </c>
      <c r="H11" s="16"/>
      <c r="I11" s="51">
        <f t="shared" si="2"/>
        <v>1.243123690051162</v>
      </c>
      <c r="J11" s="51"/>
    </row>
    <row r="12" spans="1:10" x14ac:dyDescent="0.2">
      <c r="A12" s="25" t="s">
        <v>62</v>
      </c>
      <c r="B12" t="s">
        <v>24</v>
      </c>
      <c r="C12">
        <v>247</v>
      </c>
      <c r="E12" s="51">
        <f t="shared" si="0"/>
        <v>1.1639962299717248</v>
      </c>
      <c r="F12" s="78"/>
      <c r="G12" s="16">
        <f t="shared" si="1"/>
        <v>0.53695132112230648</v>
      </c>
      <c r="H12" s="16"/>
      <c r="I12" s="51">
        <f t="shared" si="2"/>
        <v>1.2908938916681809</v>
      </c>
      <c r="J12" s="51"/>
    </row>
    <row r="13" spans="1:10" x14ac:dyDescent="0.2">
      <c r="A13" s="25" t="s">
        <v>63</v>
      </c>
      <c r="B13" t="s">
        <v>23</v>
      </c>
      <c r="C13">
        <v>307</v>
      </c>
      <c r="D13">
        <v>2</v>
      </c>
      <c r="E13" s="51">
        <f t="shared" si="0"/>
        <v>1.4467483506126297</v>
      </c>
      <c r="F13" s="51">
        <f t="shared" si="0"/>
        <v>9.4250706880301613E-3</v>
      </c>
      <c r="G13" s="16">
        <f t="shared" si="1"/>
        <v>0.25041758586896984</v>
      </c>
      <c r="H13" s="16"/>
      <c r="I13" s="51">
        <f t="shared" si="2"/>
        <v>2.7679652695103938</v>
      </c>
      <c r="J13" s="51"/>
    </row>
    <row r="14" spans="1:10" x14ac:dyDescent="0.2">
      <c r="A14" s="25" t="s">
        <v>64</v>
      </c>
      <c r="B14" t="s">
        <v>22</v>
      </c>
      <c r="C14">
        <v>454</v>
      </c>
      <c r="D14">
        <v>2</v>
      </c>
      <c r="E14" s="51">
        <f t="shared" si="0"/>
        <v>2.1394910461828465</v>
      </c>
      <c r="F14" s="51">
        <f t="shared" si="0"/>
        <v>9.4250706880301613E-3</v>
      </c>
      <c r="G14" s="16">
        <f t="shared" si="1"/>
        <v>0.23996549504194881</v>
      </c>
      <c r="H14" s="16"/>
      <c r="I14" s="51">
        <f t="shared" si="2"/>
        <v>2.8885285379832419</v>
      </c>
      <c r="J14" s="51"/>
    </row>
    <row r="15" spans="1:10" x14ac:dyDescent="0.2">
      <c r="A15" s="25" t="s">
        <v>65</v>
      </c>
      <c r="B15" t="s">
        <v>21</v>
      </c>
      <c r="C15">
        <v>501</v>
      </c>
      <c r="D15">
        <v>3</v>
      </c>
      <c r="E15" s="51">
        <f t="shared" si="0"/>
        <v>2.3609802073515551</v>
      </c>
      <c r="F15" s="51">
        <f t="shared" si="0"/>
        <v>1.4137606032045242E-2</v>
      </c>
      <c r="G15" s="16">
        <f t="shared" si="1"/>
        <v>0.23182619314900538</v>
      </c>
      <c r="H15" s="16">
        <f t="shared" si="1"/>
        <v>0.22907268296853878</v>
      </c>
      <c r="I15" s="51">
        <f t="shared" si="2"/>
        <v>2.9899433327381932</v>
      </c>
      <c r="J15" s="51">
        <f t="shared" si="2"/>
        <v>3.0258831894641198</v>
      </c>
    </row>
    <row r="16" spans="1:10" x14ac:dyDescent="0.2">
      <c r="A16" s="25" t="s">
        <v>66</v>
      </c>
      <c r="B16" t="s">
        <v>20</v>
      </c>
      <c r="C16">
        <v>645</v>
      </c>
      <c r="D16" s="15">
        <v>3</v>
      </c>
      <c r="E16" s="51">
        <f t="shared" si="0"/>
        <v>3.0395852968897268</v>
      </c>
      <c r="F16" s="51">
        <f t="shared" si="0"/>
        <v>1.4137606032045242E-2</v>
      </c>
      <c r="G16" s="16">
        <f t="shared" si="1"/>
        <v>0.1640316720790666</v>
      </c>
      <c r="H16" s="16">
        <f t="shared" si="1"/>
        <v>0.27465307216702745</v>
      </c>
      <c r="I16" s="51">
        <f t="shared" si="2"/>
        <v>4.2256911227841059</v>
      </c>
      <c r="J16" s="51">
        <f t="shared" si="2"/>
        <v>2.5237190142858297</v>
      </c>
    </row>
    <row r="17" spans="1:10" x14ac:dyDescent="0.2">
      <c r="A17" s="25" t="s">
        <v>67</v>
      </c>
      <c r="B17" t="s">
        <v>19</v>
      </c>
      <c r="C17">
        <v>776</v>
      </c>
      <c r="D17">
        <v>5</v>
      </c>
      <c r="E17" s="51">
        <f t="shared" si="0"/>
        <v>3.6569274269557024</v>
      </c>
      <c r="F17" s="51">
        <f t="shared" si="0"/>
        <v>2.3562676720075403E-2</v>
      </c>
      <c r="G17" s="16">
        <f t="shared" si="1"/>
        <v>0.16568742584389357</v>
      </c>
      <c r="H17" s="16">
        <f t="shared" si="1"/>
        <v>0.21182446509680092</v>
      </c>
      <c r="I17" s="51">
        <f t="shared" si="2"/>
        <v>4.1834627886186775</v>
      </c>
      <c r="J17" s="51">
        <f t="shared" si="2"/>
        <v>3.2722715964050062</v>
      </c>
    </row>
    <row r="18" spans="1:10" x14ac:dyDescent="0.2">
      <c r="A18" s="25" t="s">
        <v>68</v>
      </c>
      <c r="B18" t="s">
        <v>18</v>
      </c>
      <c r="C18">
        <v>875</v>
      </c>
      <c r="D18">
        <v>6</v>
      </c>
      <c r="E18" s="51">
        <f t="shared" si="0"/>
        <v>4.1234684260131953</v>
      </c>
      <c r="F18" s="51">
        <f t="shared" si="0"/>
        <v>2.8275212064090484E-2</v>
      </c>
      <c r="G18" s="16">
        <f t="shared" si="1"/>
        <v>0.12490001538654384</v>
      </c>
      <c r="H18" s="16">
        <f t="shared" si="1"/>
        <v>0.24520731325293155</v>
      </c>
      <c r="I18" s="51">
        <f t="shared" si="2"/>
        <v>5.5496164545278495</v>
      </c>
      <c r="J18" s="51">
        <f t="shared" si="2"/>
        <v>2.8267802104456949</v>
      </c>
    </row>
    <row r="19" spans="1:10" x14ac:dyDescent="0.2">
      <c r="A19" s="25" t="s">
        <v>69</v>
      </c>
      <c r="B19" t="s">
        <v>17</v>
      </c>
      <c r="C19">
        <v>972</v>
      </c>
      <c r="D19" s="15">
        <v>7</v>
      </c>
      <c r="E19" s="51">
        <f t="shared" si="0"/>
        <v>4.5805843543826583</v>
      </c>
      <c r="F19" s="51">
        <f t="shared" si="0"/>
        <v>3.2987747408105561E-2</v>
      </c>
      <c r="G19" s="16">
        <f t="shared" si="1"/>
        <v>0.1091893254741912</v>
      </c>
      <c r="H19" s="16">
        <f t="shared" si="1"/>
        <v>0.14694666622552977</v>
      </c>
      <c r="I19" s="51">
        <f t="shared" si="2"/>
        <v>6.3481221955509071</v>
      </c>
      <c r="J19" s="51">
        <f t="shared" si="2"/>
        <v>4.7169983393575041</v>
      </c>
    </row>
    <row r="20" spans="1:10" x14ac:dyDescent="0.2">
      <c r="A20" s="25" t="s">
        <v>70</v>
      </c>
      <c r="B20" t="s">
        <v>16</v>
      </c>
      <c r="C20">
        <v>1063</v>
      </c>
      <c r="D20" s="15">
        <v>8</v>
      </c>
      <c r="E20" s="51">
        <f t="shared" si="0"/>
        <v>5.0094250706880308</v>
      </c>
      <c r="F20" s="51">
        <f t="shared" si="0"/>
        <v>3.7700282752120645E-2</v>
      </c>
      <c r="G20" s="16">
        <f t="shared" si="1"/>
        <v>0.11263237985258916</v>
      </c>
      <c r="H20" s="16">
        <f t="shared" si="1"/>
        <v>0.15153395089257887</v>
      </c>
      <c r="I20" s="51">
        <f t="shared" si="2"/>
        <v>6.1540667210186042</v>
      </c>
      <c r="J20" s="51">
        <f t="shared" si="2"/>
        <v>4.5742038432780747</v>
      </c>
    </row>
    <row r="21" spans="1:10" x14ac:dyDescent="0.2">
      <c r="A21" s="25" t="s">
        <v>71</v>
      </c>
      <c r="B21" t="s">
        <v>15</v>
      </c>
      <c r="C21">
        <v>1201</v>
      </c>
      <c r="D21" s="15">
        <v>9</v>
      </c>
      <c r="E21" s="51">
        <f t="shared" si="0"/>
        <v>5.6597549481621119</v>
      </c>
      <c r="F21" s="51">
        <f t="shared" si="0"/>
        <v>4.2412818096135722E-2</v>
      </c>
      <c r="G21" s="16">
        <f t="shared" si="1"/>
        <v>0.10763142034108693</v>
      </c>
      <c r="H21" s="16">
        <f t="shared" si="1"/>
        <v>0.13474912518317173</v>
      </c>
      <c r="I21" s="51">
        <f t="shared" si="2"/>
        <v>6.4400077446097326</v>
      </c>
      <c r="J21" s="51">
        <f t="shared" si="2"/>
        <v>5.1439827874037256</v>
      </c>
    </row>
    <row r="22" spans="1:10" x14ac:dyDescent="0.2">
      <c r="A22" s="25" t="s">
        <v>72</v>
      </c>
      <c r="B22" t="s">
        <v>14</v>
      </c>
      <c r="C22">
        <v>1373</v>
      </c>
      <c r="D22" s="15">
        <v>11</v>
      </c>
      <c r="E22" s="51">
        <f t="shared" si="0"/>
        <v>6.4703110273327056</v>
      </c>
      <c r="F22" s="51">
        <f t="shared" si="0"/>
        <v>5.1837888784165884E-2</v>
      </c>
      <c r="G22" s="16">
        <f t="shared" si="1"/>
        <v>0.10175794246826611</v>
      </c>
      <c r="H22" s="16">
        <f t="shared" si="1"/>
        <v>0.13990394698385566</v>
      </c>
      <c r="I22" s="51">
        <f t="shared" si="2"/>
        <v>6.8117255886547419</v>
      </c>
      <c r="J22" s="51">
        <f t="shared" si="2"/>
        <v>4.954450503386667</v>
      </c>
    </row>
    <row r="23" spans="1:10" x14ac:dyDescent="0.2">
      <c r="A23" s="25" t="s">
        <v>73</v>
      </c>
      <c r="B23" t="s">
        <v>13</v>
      </c>
      <c r="C23">
        <v>1495</v>
      </c>
      <c r="D23" s="15">
        <v>12</v>
      </c>
      <c r="E23" s="51">
        <f t="shared" si="0"/>
        <v>7.0452403393025449</v>
      </c>
      <c r="F23" s="51">
        <f t="shared" si="0"/>
        <v>5.6550424128180968E-2</v>
      </c>
      <c r="G23" s="16">
        <f t="shared" si="1"/>
        <v>8.9356009704372991E-2</v>
      </c>
      <c r="H23" s="16">
        <f t="shared" si="1"/>
        <v>0.21182446509680092</v>
      </c>
      <c r="I23" s="51">
        <f t="shared" si="2"/>
        <v>7.7571411576363554</v>
      </c>
      <c r="J23" s="51">
        <f t="shared" si="2"/>
        <v>3.2722715964050062</v>
      </c>
    </row>
    <row r="24" spans="1:10" x14ac:dyDescent="0.2">
      <c r="A24" s="25" t="s">
        <v>74</v>
      </c>
      <c r="B24" t="s">
        <v>12</v>
      </c>
      <c r="C24">
        <v>1597</v>
      </c>
      <c r="D24" s="15">
        <v>14</v>
      </c>
      <c r="E24" s="51">
        <f t="shared" si="0"/>
        <v>7.5259189443920835</v>
      </c>
      <c r="F24" s="51">
        <f t="shared" si="0"/>
        <v>6.5975494816211122E-2</v>
      </c>
      <c r="G24" s="16">
        <f t="shared" ref="G24:H39" si="3">LN(C26/C22)/4</f>
        <v>8.6164596670685115E-2</v>
      </c>
      <c r="H24" s="16">
        <f t="shared" si="3"/>
        <v>0.21505031630577789</v>
      </c>
      <c r="I24" s="51">
        <f t="shared" si="2"/>
        <v>8.0444545363463362</v>
      </c>
      <c r="J24" s="51">
        <f t="shared" si="2"/>
        <v>3.2231860546271704</v>
      </c>
    </row>
    <row r="25" spans="1:10" x14ac:dyDescent="0.2">
      <c r="A25" s="31" t="s">
        <v>75</v>
      </c>
      <c r="B25" s="22" t="s">
        <v>11</v>
      </c>
      <c r="C25" s="22">
        <v>1717</v>
      </c>
      <c r="D25" s="55">
        <v>21</v>
      </c>
      <c r="E25" s="51">
        <f t="shared" si="0"/>
        <v>8.091423185673893</v>
      </c>
      <c r="F25" s="51">
        <f t="shared" si="0"/>
        <v>9.8963242224316683E-2</v>
      </c>
      <c r="G25" s="16">
        <f t="shared" si="3"/>
        <v>8.7086510084141228E-2</v>
      </c>
      <c r="H25" s="28">
        <f t="shared" si="3"/>
        <v>0.20273255405408219</v>
      </c>
      <c r="I25" s="53">
        <f t="shared" si="2"/>
        <v>7.9592944979680604</v>
      </c>
      <c r="J25" s="53">
        <f t="shared" si="2"/>
        <v>3.4190225827029095</v>
      </c>
    </row>
    <row r="26" spans="1:10" x14ac:dyDescent="0.2">
      <c r="A26" s="31" t="s">
        <v>76</v>
      </c>
      <c r="B26" s="22" t="s">
        <v>10</v>
      </c>
      <c r="C26" s="22">
        <v>1938</v>
      </c>
      <c r="D26" s="15">
        <v>26</v>
      </c>
      <c r="E26" s="51">
        <f t="shared" si="0"/>
        <v>9.1328934967012252</v>
      </c>
      <c r="F26" s="51">
        <f t="shared" si="0"/>
        <v>0.12252591894439209</v>
      </c>
      <c r="G26" s="16">
        <f t="shared" si="3"/>
        <v>0.10401345218076151</v>
      </c>
      <c r="H26" s="16">
        <f t="shared" si="3"/>
        <v>0.22182579875022568</v>
      </c>
      <c r="I26" s="51">
        <f t="shared" si="2"/>
        <v>6.6640147598922868</v>
      </c>
      <c r="J26" s="53">
        <f t="shared" si="2"/>
        <v>3.124736547620524</v>
      </c>
    </row>
    <row r="27" spans="1:10" x14ac:dyDescent="0.2">
      <c r="A27" s="31" t="s">
        <v>79</v>
      </c>
      <c r="B27" s="22" t="s">
        <v>9</v>
      </c>
      <c r="C27" s="22">
        <v>2118</v>
      </c>
      <c r="D27" s="55">
        <v>27</v>
      </c>
      <c r="E27" s="48">
        <f t="shared" si="0"/>
        <v>9.9811498586239402</v>
      </c>
      <c r="F27" s="51">
        <f t="shared" si="0"/>
        <v>0.12723845428840716</v>
      </c>
      <c r="G27" s="16">
        <f t="shared" si="3"/>
        <v>0.11186862904642685</v>
      </c>
      <c r="H27" s="16">
        <f t="shared" si="3"/>
        <v>0.16108925409762831</v>
      </c>
      <c r="I27" s="51">
        <f t="shared" si="2"/>
        <v>6.1960818369578909</v>
      </c>
      <c r="J27" s="53">
        <f t="shared" si="2"/>
        <v>4.3028765912583014</v>
      </c>
    </row>
    <row r="28" spans="1:10" x14ac:dyDescent="0.2">
      <c r="A28" s="31" t="s">
        <v>80</v>
      </c>
      <c r="B28" s="22" t="s">
        <v>8</v>
      </c>
      <c r="C28" s="22">
        <v>2421</v>
      </c>
      <c r="D28" s="55">
        <v>34</v>
      </c>
      <c r="E28" s="48">
        <f t="shared" si="0"/>
        <v>11.40904806786051</v>
      </c>
      <c r="F28" s="51">
        <f t="shared" si="0"/>
        <v>0.16022620169651272</v>
      </c>
      <c r="G28" s="16">
        <f t="shared" si="3"/>
        <v>9.3592725001978488E-2</v>
      </c>
      <c r="H28" s="16">
        <f t="shared" si="3"/>
        <v>0.11386888217070643</v>
      </c>
      <c r="I28" s="51">
        <f t="shared" si="2"/>
        <v>7.4059942217228167</v>
      </c>
      <c r="J28" s="53">
        <f t="shared" si="2"/>
        <v>6.0872397036515595</v>
      </c>
    </row>
    <row r="29" spans="1:10" x14ac:dyDescent="0.2">
      <c r="A29" s="31" t="s">
        <v>81</v>
      </c>
      <c r="B29" s="22" t="s">
        <v>7</v>
      </c>
      <c r="C29" s="22">
        <v>2686</v>
      </c>
      <c r="D29" s="55">
        <v>40</v>
      </c>
      <c r="E29" s="48">
        <f t="shared" si="0"/>
        <v>12.657869934024506</v>
      </c>
      <c r="F29" s="51">
        <f t="shared" si="0"/>
        <v>0.18850141376060323</v>
      </c>
      <c r="G29" s="16">
        <f t="shared" si="3"/>
        <v>9.9787490599159964E-2</v>
      </c>
      <c r="H29" s="16">
        <f t="shared" si="3"/>
        <v>0.13857768392643238</v>
      </c>
      <c r="I29" s="51">
        <f t="shared" si="2"/>
        <v>6.9462332041625707</v>
      </c>
      <c r="J29" s="53">
        <f t="shared" si="2"/>
        <v>5.0018672626100518</v>
      </c>
    </row>
    <row r="30" spans="1:10" x14ac:dyDescent="0.2">
      <c r="A30" s="87" t="s">
        <v>82</v>
      </c>
      <c r="B30" s="85" t="s">
        <v>6</v>
      </c>
      <c r="C30" s="85">
        <v>2818</v>
      </c>
      <c r="D30" s="102">
        <v>41</v>
      </c>
      <c r="E30" s="89">
        <f>C30/212.2</f>
        <v>13.279924599434496</v>
      </c>
      <c r="F30" s="86">
        <f>D30/212.2</f>
        <v>0.19321394910461828</v>
      </c>
      <c r="G30" s="100">
        <f>LN(C32/C28)/4</f>
        <v>0.11045818806975981</v>
      </c>
      <c r="H30" s="100">
        <f>LN(D32/D28)/4</f>
        <v>0.11098284723399011</v>
      </c>
      <c r="I30" s="86">
        <f>LN(2)/G30</f>
        <v>6.2751996268686625</v>
      </c>
      <c r="J30" s="86">
        <f>LN(2)/H30</f>
        <v>6.2455343130506646</v>
      </c>
    </row>
    <row r="31" spans="1:10" x14ac:dyDescent="0.2">
      <c r="A31" s="25" t="s">
        <v>85</v>
      </c>
      <c r="B31" t="s">
        <v>5</v>
      </c>
      <c r="C31" s="22">
        <v>3157</v>
      </c>
      <c r="D31" s="55">
        <v>47</v>
      </c>
      <c r="E31" s="48">
        <f t="shared" si="0"/>
        <v>14.877474081055608</v>
      </c>
      <c r="F31" s="51">
        <f t="shared" si="0"/>
        <v>0.22148916116870879</v>
      </c>
      <c r="G31" s="16">
        <f t="shared" si="3"/>
        <v>0.10173830090521659</v>
      </c>
      <c r="H31" s="16">
        <f t="shared" si="3"/>
        <v>8.8542953430153476E-2</v>
      </c>
      <c r="I31" s="51">
        <f t="shared" si="2"/>
        <v>6.8130406581657832</v>
      </c>
      <c r="J31" s="51">
        <f t="shared" si="2"/>
        <v>7.8283720353503892</v>
      </c>
    </row>
    <row r="32" spans="1:10" x14ac:dyDescent="0.2">
      <c r="A32" s="25" t="s">
        <v>89</v>
      </c>
      <c r="B32" t="s">
        <v>4</v>
      </c>
      <c r="C32" s="22">
        <v>3766</v>
      </c>
      <c r="D32" s="55">
        <v>53</v>
      </c>
      <c r="E32" s="48">
        <f t="shared" si="0"/>
        <v>17.747408105560794</v>
      </c>
      <c r="F32" s="51">
        <f t="shared" si="0"/>
        <v>0.24976437323279926</v>
      </c>
      <c r="G32" s="16">
        <f t="shared" si="3"/>
        <v>0.10348643107664618</v>
      </c>
      <c r="H32" s="16">
        <f t="shared" si="3"/>
        <v>9.9325449367250865E-2</v>
      </c>
      <c r="I32" s="51">
        <f t="shared" si="2"/>
        <v>6.6979523146041515</v>
      </c>
      <c r="J32" s="51">
        <f t="shared" si="2"/>
        <v>6.9785456292985737</v>
      </c>
    </row>
    <row r="33" spans="1:10" x14ac:dyDescent="0.2">
      <c r="A33" s="25" t="s">
        <v>90</v>
      </c>
      <c r="B33" t="s">
        <v>3</v>
      </c>
      <c r="C33">
        <v>4035</v>
      </c>
      <c r="D33" s="15">
        <v>57</v>
      </c>
      <c r="E33" s="48">
        <f t="shared" si="0"/>
        <v>19.015080113100851</v>
      </c>
      <c r="F33" s="51">
        <f t="shared" si="0"/>
        <v>0.2686145146088596</v>
      </c>
      <c r="G33" s="16">
        <f t="shared" si="3"/>
        <v>8.8001937555985135E-2</v>
      </c>
      <c r="H33" s="16">
        <f t="shared" si="3"/>
        <v>8.1059917046394647E-2</v>
      </c>
      <c r="I33" s="51">
        <f t="shared" si="2"/>
        <v>7.8764990841136697</v>
      </c>
      <c r="J33" s="51">
        <f t="shared" si="2"/>
        <v>8.5510472477195165</v>
      </c>
    </row>
    <row r="34" spans="1:10" x14ac:dyDescent="0.2">
      <c r="A34" s="25" t="s">
        <v>94</v>
      </c>
      <c r="B34" t="s">
        <v>2</v>
      </c>
      <c r="C34">
        <v>4263</v>
      </c>
      <c r="D34" s="15">
        <v>61</v>
      </c>
      <c r="E34" s="48">
        <f t="shared" si="0"/>
        <v>20.089538171536287</v>
      </c>
      <c r="F34" s="51">
        <f t="shared" si="0"/>
        <v>0.28746465598491988</v>
      </c>
      <c r="G34" s="16">
        <f t="shared" si="3"/>
        <v>5.5121170606316397E-2</v>
      </c>
      <c r="H34" s="16">
        <f t="shared" si="3"/>
        <v>5.4840707118575915E-2</v>
      </c>
      <c r="I34" s="51">
        <f t="shared" si="2"/>
        <v>12.574972064916865</v>
      </c>
      <c r="J34" s="51">
        <f t="shared" si="2"/>
        <v>12.639282332031767</v>
      </c>
    </row>
    <row r="35" spans="1:10" ht="15" x14ac:dyDescent="0.2">
      <c r="A35" s="31" t="s">
        <v>95</v>
      </c>
      <c r="B35" s="22" t="s">
        <v>1</v>
      </c>
      <c r="C35" s="56">
        <v>4489</v>
      </c>
      <c r="D35" s="15">
        <v>65</v>
      </c>
      <c r="E35" s="48">
        <f t="shared" si="0"/>
        <v>21.154571159283694</v>
      </c>
      <c r="F35" s="51">
        <f t="shared" si="0"/>
        <v>0.30631479736098022</v>
      </c>
      <c r="G35" s="16">
        <f t="shared" si="3"/>
        <v>5.4157298563918869E-2</v>
      </c>
      <c r="H35" s="16">
        <f t="shared" si="3"/>
        <v>0.10282400710473941</v>
      </c>
      <c r="I35" s="51">
        <f t="shared" si="2"/>
        <v>12.798776876617321</v>
      </c>
      <c r="J35" s="53">
        <f t="shared" si="2"/>
        <v>6.741102589533261</v>
      </c>
    </row>
    <row r="36" spans="1:10" ht="15" x14ac:dyDescent="0.2">
      <c r="A36" s="31" t="s">
        <v>96</v>
      </c>
      <c r="B36" s="22" t="s">
        <v>0</v>
      </c>
      <c r="C36" s="56">
        <v>4695</v>
      </c>
      <c r="D36" s="15">
        <v>66</v>
      </c>
      <c r="E36" s="48">
        <f t="shared" si="0"/>
        <v>22.125353440150803</v>
      </c>
      <c r="F36" s="51">
        <f t="shared" si="0"/>
        <v>0.31102733270499533</v>
      </c>
      <c r="G36" s="16">
        <f t="shared" si="3"/>
        <v>5.1109535073439558E-2</v>
      </c>
      <c r="H36" s="16">
        <f t="shared" si="3"/>
        <v>9.999641058588471E-2</v>
      </c>
      <c r="I36" s="51">
        <f t="shared" si="2"/>
        <v>13.561993462941084</v>
      </c>
      <c r="J36" s="53">
        <f t="shared" si="2"/>
        <v>6.9317206137575953</v>
      </c>
    </row>
    <row r="37" spans="1:10" ht="15" x14ac:dyDescent="0.2">
      <c r="A37" s="31" t="s">
        <v>97</v>
      </c>
      <c r="B37" s="22" t="s">
        <v>83</v>
      </c>
      <c r="C37" s="56">
        <v>5011</v>
      </c>
      <c r="D37" s="56">
        <v>86</v>
      </c>
      <c r="E37" s="48">
        <f t="shared" si="0"/>
        <v>23.614514608859569</v>
      </c>
      <c r="F37" s="51">
        <f t="shared" si="0"/>
        <v>0.4052780395852969</v>
      </c>
      <c r="G37" s="16">
        <f t="shared" si="3"/>
        <v>5.0597648780063308E-2</v>
      </c>
      <c r="H37" s="16">
        <f t="shared" si="3"/>
        <v>8.9553055814404717E-2</v>
      </c>
      <c r="I37" s="51">
        <f t="shared" si="2"/>
        <v>13.699197438460065</v>
      </c>
      <c r="J37" s="53">
        <f t="shared" si="2"/>
        <v>7.7400729015486229</v>
      </c>
    </row>
    <row r="38" spans="1:10" ht="15" x14ac:dyDescent="0.2">
      <c r="A38" s="31" t="s">
        <v>102</v>
      </c>
      <c r="B38" s="22" t="s">
        <v>84</v>
      </c>
      <c r="C38" s="56">
        <v>5230</v>
      </c>
      <c r="D38" s="56">
        <v>91</v>
      </c>
      <c r="E38" s="48">
        <f t="shared" ref="E38:F69" si="4">C38/212.2</f>
        <v>24.646559849198869</v>
      </c>
      <c r="F38" s="51">
        <f t="shared" si="4"/>
        <v>0.42884071630537229</v>
      </c>
      <c r="G38" s="16">
        <f t="shared" si="3"/>
        <v>5.4429713390356925E-2</v>
      </c>
      <c r="H38" s="16">
        <f t="shared" si="3"/>
        <v>9.3673362360352674E-2</v>
      </c>
      <c r="I38" s="51">
        <f t="shared" si="2"/>
        <v>12.734720383127117</v>
      </c>
      <c r="J38" s="53">
        <f t="shared" si="2"/>
        <v>7.3996188787744464</v>
      </c>
    </row>
    <row r="39" spans="1:10" ht="15" x14ac:dyDescent="0.2">
      <c r="A39" s="31" t="s">
        <v>104</v>
      </c>
      <c r="B39" t="s">
        <v>86</v>
      </c>
      <c r="C39" s="56">
        <v>5496</v>
      </c>
      <c r="D39" s="56">
        <v>93</v>
      </c>
      <c r="E39" s="48">
        <f t="shared" si="4"/>
        <v>25.900094250706882</v>
      </c>
      <c r="F39" s="51">
        <f t="shared" si="4"/>
        <v>0.43826578699340246</v>
      </c>
      <c r="G39" s="16">
        <f t="shared" si="3"/>
        <v>6.0500677574083145E-2</v>
      </c>
      <c r="H39" s="16">
        <f t="shared" si="3"/>
        <v>6.3795726264706615E-2</v>
      </c>
      <c r="I39" s="51">
        <f t="shared" si="2"/>
        <v>11.456849879262688</v>
      </c>
      <c r="J39" s="51">
        <f t="shared" si="2"/>
        <v>10.865103685533423</v>
      </c>
    </row>
    <row r="40" spans="1:10" x14ac:dyDescent="0.2">
      <c r="A40" s="25" t="s">
        <v>159</v>
      </c>
      <c r="B40" t="s">
        <v>87</v>
      </c>
      <c r="C40" s="22">
        <v>5837</v>
      </c>
      <c r="D40" s="22">
        <v>96</v>
      </c>
      <c r="E40" s="48">
        <f t="shared" si="4"/>
        <v>27.507068803016026</v>
      </c>
      <c r="F40" s="51">
        <f t="shared" si="4"/>
        <v>0.45240339302544774</v>
      </c>
      <c r="G40" s="16">
        <f t="shared" ref="G40:H55" si="5">LN(C42/C38)/4</f>
        <v>6.9964993109960627E-2</v>
      </c>
      <c r="H40" s="16">
        <f t="shared" si="5"/>
        <v>8.52926893506918E-2</v>
      </c>
      <c r="I40" s="51">
        <f t="shared" si="2"/>
        <v>9.9070570831123934</v>
      </c>
      <c r="J40" s="51">
        <f t="shared" si="2"/>
        <v>8.126689237221516</v>
      </c>
    </row>
    <row r="41" spans="1:10" x14ac:dyDescent="0.2">
      <c r="A41" s="25" t="s">
        <v>105</v>
      </c>
      <c r="B41" t="s">
        <v>88</v>
      </c>
      <c r="C41">
        <v>6383</v>
      </c>
      <c r="D41">
        <v>111</v>
      </c>
      <c r="E41" s="48">
        <f t="shared" si="4"/>
        <v>30.080113100848259</v>
      </c>
      <c r="F41" s="51">
        <f t="shared" si="4"/>
        <v>0.52309142318567392</v>
      </c>
      <c r="G41" s="16">
        <f t="shared" si="5"/>
        <v>6.136366507494033E-2</v>
      </c>
      <c r="H41" s="16">
        <f t="shared" si="5"/>
        <v>9.316882132129338E-2</v>
      </c>
      <c r="I41" s="51">
        <f t="shared" si="2"/>
        <v>11.295726546213297</v>
      </c>
      <c r="J41" s="51">
        <f t="shared" si="2"/>
        <v>7.4396903462975237</v>
      </c>
    </row>
    <row r="42" spans="1:10" x14ac:dyDescent="0.2">
      <c r="A42" s="25" t="s">
        <v>106</v>
      </c>
      <c r="B42" t="s">
        <v>98</v>
      </c>
      <c r="C42">
        <v>6919</v>
      </c>
      <c r="D42">
        <v>128</v>
      </c>
      <c r="E42" s="48">
        <f t="shared" si="4"/>
        <v>32.60603204524034</v>
      </c>
      <c r="F42" s="51">
        <f t="shared" si="4"/>
        <v>0.60320452403393032</v>
      </c>
      <c r="G42" s="16">
        <f t="shared" si="5"/>
        <v>6.7229705645417637E-2</v>
      </c>
      <c r="H42" s="16">
        <f t="shared" si="5"/>
        <v>9.9624109698017743E-2</v>
      </c>
      <c r="I42" s="51">
        <f t="shared" ref="I42:J44" si="6">LN(2)/G42</f>
        <v>10.310132610363288</v>
      </c>
      <c r="J42" s="51">
        <f t="shared" si="6"/>
        <v>6.9576248426312119</v>
      </c>
    </row>
    <row r="43" spans="1:10" x14ac:dyDescent="0.2">
      <c r="A43" s="25" t="s">
        <v>111</v>
      </c>
      <c r="B43" t="s">
        <v>99</v>
      </c>
      <c r="C43">
        <v>7025</v>
      </c>
      <c r="D43">
        <v>135</v>
      </c>
      <c r="E43" s="48">
        <f t="shared" si="4"/>
        <v>33.10556079170594</v>
      </c>
      <c r="F43" s="51">
        <f t="shared" si="4"/>
        <v>0.63619227144203583</v>
      </c>
      <c r="G43" s="16">
        <f t="shared" si="5"/>
        <v>6.7095945735258497E-2</v>
      </c>
      <c r="H43" s="16">
        <f t="shared" si="5"/>
        <v>0.10360844452273121</v>
      </c>
      <c r="I43" s="51">
        <f t="shared" si="6"/>
        <v>10.330686496243853</v>
      </c>
      <c r="J43" s="51">
        <f t="shared" si="6"/>
        <v>6.6900645382034662</v>
      </c>
    </row>
    <row r="44" spans="1:10" x14ac:dyDescent="0.2">
      <c r="A44" s="25" t="s">
        <v>113</v>
      </c>
      <c r="B44" t="s">
        <v>100</v>
      </c>
      <c r="C44">
        <v>7638</v>
      </c>
      <c r="D44">
        <v>143</v>
      </c>
      <c r="E44" s="48">
        <f t="shared" si="4"/>
        <v>35.994344957587181</v>
      </c>
      <c r="F44" s="51">
        <f t="shared" si="4"/>
        <v>0.6738925541941565</v>
      </c>
      <c r="G44" s="16">
        <f t="shared" si="5"/>
        <v>6.2720186396319016E-2</v>
      </c>
      <c r="H44" s="16">
        <f t="shared" si="5"/>
        <v>7.9613432779633647E-2</v>
      </c>
      <c r="I44" s="51">
        <f t="shared" si="6"/>
        <v>11.051420928185019</v>
      </c>
      <c r="J44" s="51">
        <f t="shared" si="6"/>
        <v>8.7064099155043984</v>
      </c>
    </row>
    <row r="45" spans="1:10" x14ac:dyDescent="0.2">
      <c r="A45" s="31" t="s">
        <v>114</v>
      </c>
      <c r="B45" s="22" t="s">
        <v>101</v>
      </c>
      <c r="C45" s="22">
        <v>8348</v>
      </c>
      <c r="D45" s="22">
        <v>168</v>
      </c>
      <c r="E45" s="48">
        <f t="shared" si="4"/>
        <v>39.34024505183789</v>
      </c>
      <c r="F45" s="51">
        <f t="shared" si="4"/>
        <v>0.79170593779453347</v>
      </c>
      <c r="G45" s="28">
        <f t="shared" si="5"/>
        <v>7.7158846918101695E-2</v>
      </c>
      <c r="H45" s="28">
        <f t="shared" si="5"/>
        <v>9.9507532405161581E-2</v>
      </c>
      <c r="I45" s="53">
        <f>LN(2)/G45</f>
        <v>8.9833792007761453</v>
      </c>
      <c r="J45" s="53">
        <f>LN(2)/H45</f>
        <v>6.9657759951043756</v>
      </c>
    </row>
    <row r="46" spans="1:10" x14ac:dyDescent="0.2">
      <c r="A46" s="25" t="s">
        <v>125</v>
      </c>
      <c r="B46" t="s">
        <v>103</v>
      </c>
      <c r="C46">
        <v>8892</v>
      </c>
      <c r="D46">
        <v>176</v>
      </c>
      <c r="E46" s="48">
        <f t="shared" si="4"/>
        <v>41.903864278982091</v>
      </c>
      <c r="F46" s="51">
        <f t="shared" si="4"/>
        <v>0.82940622054665414</v>
      </c>
      <c r="G46" s="16">
        <f t="shared" si="5"/>
        <v>6.9255142421759799E-2</v>
      </c>
      <c r="H46" s="28">
        <f t="shared" si="5"/>
        <v>9.8435411103026296E-2</v>
      </c>
      <c r="I46" s="53">
        <f t="shared" ref="I46:J61" si="7">LN(2)/G46</f>
        <v>10.008602340873392</v>
      </c>
      <c r="J46" s="53">
        <f t="shared" si="7"/>
        <v>7.0416445950987159</v>
      </c>
    </row>
    <row r="47" spans="1:10" x14ac:dyDescent="0.2">
      <c r="A47" s="25" t="s">
        <v>126</v>
      </c>
      <c r="B47" t="s">
        <v>107</v>
      </c>
      <c r="C47">
        <v>9565</v>
      </c>
      <c r="D47">
        <v>201</v>
      </c>
      <c r="E47" s="48">
        <f t="shared" si="4"/>
        <v>45.075400565504246</v>
      </c>
      <c r="F47" s="51">
        <f t="shared" si="4"/>
        <v>0.9472196041470311</v>
      </c>
      <c r="G47" s="16">
        <f t="shared" si="5"/>
        <v>7.026043058632761E-2</v>
      </c>
      <c r="H47" s="28">
        <f t="shared" si="5"/>
        <v>8.3905383685224988E-2</v>
      </c>
      <c r="I47" s="53">
        <f t="shared" si="7"/>
        <v>9.8653989845434982</v>
      </c>
      <c r="J47" s="53">
        <f t="shared" si="7"/>
        <v>8.2610572780445128</v>
      </c>
    </row>
    <row r="48" spans="1:10" x14ac:dyDescent="0.2">
      <c r="A48" s="25" t="s">
        <v>127</v>
      </c>
      <c r="B48" t="s">
        <v>108</v>
      </c>
      <c r="C48">
        <v>10076</v>
      </c>
      <c r="D48">
        <v>212</v>
      </c>
      <c r="E48" s="48">
        <f t="shared" si="4"/>
        <v>47.48350612629595</v>
      </c>
      <c r="F48" s="51">
        <f t="shared" si="4"/>
        <v>0.99905749293119706</v>
      </c>
      <c r="G48" s="16">
        <f t="shared" si="5"/>
        <v>7.3685527965626454E-2</v>
      </c>
      <c r="H48" s="28">
        <f t="shared" si="5"/>
        <v>9.0726373422342119E-2</v>
      </c>
      <c r="I48" s="53">
        <f t="shared" si="7"/>
        <v>9.4068292607374868</v>
      </c>
      <c r="J48" s="53">
        <f t="shared" si="7"/>
        <v>7.6399745125186724</v>
      </c>
    </row>
    <row r="49" spans="1:10" ht="15" x14ac:dyDescent="0.2">
      <c r="A49" s="25" t="s">
        <v>128</v>
      </c>
      <c r="B49" t="s">
        <v>109</v>
      </c>
      <c r="C49" s="14">
        <v>11057</v>
      </c>
      <c r="D49" s="14">
        <v>235</v>
      </c>
      <c r="E49" s="48">
        <f t="shared" si="4"/>
        <v>52.10650329877474</v>
      </c>
      <c r="F49" s="51">
        <f t="shared" si="4"/>
        <v>1.1074458058435439</v>
      </c>
      <c r="G49" s="16">
        <f t="shared" si="5"/>
        <v>7.1325194067086789E-2</v>
      </c>
      <c r="H49" s="28">
        <f t="shared" si="5"/>
        <v>7.2851617885690848E-2</v>
      </c>
      <c r="I49" s="53">
        <f t="shared" si="7"/>
        <v>9.7181254061220983</v>
      </c>
      <c r="J49" s="53">
        <f t="shared" si="7"/>
        <v>9.5145063442179207</v>
      </c>
    </row>
    <row r="50" spans="1:10" x14ac:dyDescent="0.2">
      <c r="A50" s="31" t="s">
        <v>129</v>
      </c>
      <c r="B50" s="22" t="s">
        <v>110</v>
      </c>
      <c r="C50" s="22">
        <v>11940</v>
      </c>
      <c r="D50" s="22">
        <v>253</v>
      </c>
      <c r="E50" s="66">
        <f t="shared" si="4"/>
        <v>56.267672007540057</v>
      </c>
      <c r="F50" s="53">
        <f t="shared" si="4"/>
        <v>1.1922714420358154</v>
      </c>
      <c r="G50" s="28">
        <f t="shared" si="5"/>
        <v>6.9927681733530783E-2</v>
      </c>
      <c r="H50" s="28">
        <f t="shared" si="5"/>
        <v>7.0442098665433328E-2</v>
      </c>
      <c r="I50" s="53">
        <f t="shared" si="7"/>
        <v>9.9123432005265038</v>
      </c>
      <c r="J50" s="53">
        <f t="shared" si="7"/>
        <v>9.8399564137358642</v>
      </c>
    </row>
    <row r="51" spans="1:10" x14ac:dyDescent="0.2">
      <c r="A51" s="25" t="s">
        <v>130</v>
      </c>
      <c r="B51" t="s">
        <v>112</v>
      </c>
      <c r="C51">
        <v>12723</v>
      </c>
      <c r="D51">
        <v>269</v>
      </c>
      <c r="E51" s="48">
        <f t="shared" si="4"/>
        <v>59.957587181903868</v>
      </c>
      <c r="F51" s="48">
        <f t="shared" si="4"/>
        <v>1.2676720075400567</v>
      </c>
      <c r="G51" s="16">
        <f t="shared" si="5"/>
        <v>5.7475920854397344E-2</v>
      </c>
      <c r="H51" s="28">
        <f t="shared" si="5"/>
        <v>5.4292072031030703E-2</v>
      </c>
      <c r="I51" s="53">
        <f t="shared" si="7"/>
        <v>12.059783823488132</v>
      </c>
      <c r="J51" s="53">
        <f t="shared" si="7"/>
        <v>12.767005469302703</v>
      </c>
    </row>
    <row r="52" spans="1:10" x14ac:dyDescent="0.2">
      <c r="A52" s="25" t="s">
        <v>131</v>
      </c>
      <c r="B52" t="s">
        <v>34</v>
      </c>
      <c r="C52">
        <v>13328</v>
      </c>
      <c r="D52">
        <v>281</v>
      </c>
      <c r="E52" s="48">
        <f t="shared" si="4"/>
        <v>62.808671065032989</v>
      </c>
      <c r="F52" s="48">
        <f t="shared" si="4"/>
        <v>1.3242224316682376</v>
      </c>
      <c r="G52" s="16">
        <f t="shared" si="5"/>
        <v>5.0487250242144996E-2</v>
      </c>
      <c r="H52" s="28">
        <f t="shared" si="5"/>
        <v>5.240342477049053E-2</v>
      </c>
      <c r="I52" s="53">
        <f t="shared" si="7"/>
        <v>13.729152949219845</v>
      </c>
      <c r="J52" s="53">
        <f t="shared" si="7"/>
        <v>13.227135127058929</v>
      </c>
    </row>
    <row r="53" spans="1:10" x14ac:dyDescent="0.2">
      <c r="A53" s="25" t="s">
        <v>145</v>
      </c>
      <c r="B53" t="s">
        <v>35</v>
      </c>
      <c r="C53">
        <v>13915</v>
      </c>
      <c r="D53">
        <v>292</v>
      </c>
      <c r="E53" s="48">
        <f t="shared" si="4"/>
        <v>65.574929311969839</v>
      </c>
      <c r="F53" s="48">
        <f t="shared" si="4"/>
        <v>1.3760603204524036</v>
      </c>
      <c r="G53" s="16">
        <f t="shared" si="5"/>
        <v>4.9760062164744788E-2</v>
      </c>
      <c r="H53" s="28">
        <f t="shared" si="5"/>
        <v>6.07547668910252E-2</v>
      </c>
      <c r="I53" s="53">
        <f t="shared" si="7"/>
        <v>13.929789280911368</v>
      </c>
      <c r="J53" s="53">
        <f t="shared" si="7"/>
        <v>11.408934903877283</v>
      </c>
    </row>
    <row r="54" spans="1:10" x14ac:dyDescent="0.2">
      <c r="A54" s="25" t="s">
        <v>136</v>
      </c>
      <c r="B54" t="s">
        <v>36</v>
      </c>
      <c r="C54">
        <v>14612</v>
      </c>
      <c r="D54">
        <v>312</v>
      </c>
      <c r="E54" s="48">
        <f t="shared" si="4"/>
        <v>68.85956644674836</v>
      </c>
      <c r="F54" s="48">
        <f t="shared" si="4"/>
        <v>1.4703110273327051</v>
      </c>
      <c r="G54" s="16">
        <f t="shared" si="5"/>
        <v>5.2963897885089616E-2</v>
      </c>
      <c r="H54" s="28">
        <f t="shared" si="5"/>
        <v>6.263082224978378E-2</v>
      </c>
      <c r="I54" s="53">
        <f t="shared" si="7"/>
        <v>13.087163298739762</v>
      </c>
      <c r="J54" s="53">
        <f t="shared" si="7"/>
        <v>11.067189534819468</v>
      </c>
    </row>
    <row r="55" spans="1:10" x14ac:dyDescent="0.2">
      <c r="A55" s="25" t="s">
        <v>137</v>
      </c>
      <c r="B55" t="s">
        <v>37</v>
      </c>
      <c r="C55">
        <v>15525</v>
      </c>
      <c r="D55">
        <v>343</v>
      </c>
      <c r="E55" s="48">
        <f t="shared" si="4"/>
        <v>73.162111215834116</v>
      </c>
      <c r="F55" s="48">
        <f t="shared" si="4"/>
        <v>1.6163996229971727</v>
      </c>
      <c r="G55" s="16">
        <f t="shared" si="5"/>
        <v>6.5625614159435644E-2</v>
      </c>
      <c r="H55" s="28">
        <f t="shared" si="5"/>
        <v>8.9083104882629938E-2</v>
      </c>
      <c r="I55" s="53">
        <f t="shared" si="7"/>
        <v>10.562143904298756</v>
      </c>
      <c r="J55" s="53">
        <f t="shared" si="7"/>
        <v>7.7809050489785978</v>
      </c>
    </row>
    <row r="56" spans="1:10" x14ac:dyDescent="0.2">
      <c r="A56" s="25" t="s">
        <v>138</v>
      </c>
      <c r="B56" t="s">
        <v>38</v>
      </c>
      <c r="C56">
        <v>16473</v>
      </c>
      <c r="D56">
        <v>361</v>
      </c>
      <c r="E56" s="48">
        <f t="shared" si="4"/>
        <v>77.629594721960416</v>
      </c>
      <c r="F56" s="48">
        <f t="shared" si="4"/>
        <v>1.7012252591894441</v>
      </c>
      <c r="G56" s="16">
        <f t="shared" ref="G56:H69" si="8">LN(C58/C54)/4</f>
        <v>6.8266792525174938E-2</v>
      </c>
      <c r="H56" s="28">
        <f t="shared" si="8"/>
        <v>8.4232501821526931E-2</v>
      </c>
      <c r="I56" s="53">
        <f t="shared" si="7"/>
        <v>10.153504433423198</v>
      </c>
      <c r="J56" s="53">
        <f t="shared" si="7"/>
        <v>8.2289753428978738</v>
      </c>
    </row>
    <row r="57" spans="1:10" x14ac:dyDescent="0.2">
      <c r="A57" s="23" t="s">
        <v>139</v>
      </c>
      <c r="B57" t="s">
        <v>39</v>
      </c>
      <c r="C57">
        <v>18092</v>
      </c>
      <c r="D57">
        <v>417</v>
      </c>
      <c r="E57" s="48">
        <f t="shared" si="4"/>
        <v>85.259189443920832</v>
      </c>
      <c r="F57" s="48">
        <f t="shared" si="4"/>
        <v>1.9651272384542886</v>
      </c>
      <c r="G57" s="16">
        <f t="shared" si="8"/>
        <v>6.4367962588229161E-2</v>
      </c>
      <c r="H57" s="28">
        <f t="shared" si="8"/>
        <v>7.1738235932066172E-2</v>
      </c>
      <c r="I57" s="53">
        <f t="shared" si="7"/>
        <v>10.768512046809754</v>
      </c>
      <c r="J57" s="53">
        <f t="shared" si="7"/>
        <v>9.6621720837453218</v>
      </c>
    </row>
    <row r="58" spans="1:10" x14ac:dyDescent="0.2">
      <c r="A58" s="25" t="s">
        <v>140</v>
      </c>
      <c r="B58" t="s">
        <v>40</v>
      </c>
      <c r="C58">
        <v>19200</v>
      </c>
      <c r="D58">
        <v>437</v>
      </c>
      <c r="E58" s="48">
        <f t="shared" si="4"/>
        <v>90.480678605089537</v>
      </c>
      <c r="F58" s="48">
        <f t="shared" si="4"/>
        <v>2.0593779453345902</v>
      </c>
      <c r="G58" s="16">
        <f t="shared" si="8"/>
        <v>5.9996570707292474E-2</v>
      </c>
      <c r="H58" s="28">
        <f t="shared" si="8"/>
        <v>6.9134973974634778E-2</v>
      </c>
      <c r="I58" s="53">
        <f t="shared" si="7"/>
        <v>11.553113326120396</v>
      </c>
      <c r="J58" s="53">
        <f t="shared" si="7"/>
        <v>10.025999009043629</v>
      </c>
    </row>
    <row r="59" spans="1:10" x14ac:dyDescent="0.2">
      <c r="A59" s="25" t="s">
        <v>141</v>
      </c>
      <c r="B59" t="s">
        <v>41</v>
      </c>
      <c r="C59">
        <v>20084</v>
      </c>
      <c r="D59">
        <v>457</v>
      </c>
      <c r="E59" s="48">
        <f t="shared" si="4"/>
        <v>94.64655984919888</v>
      </c>
      <c r="F59" s="48">
        <f t="shared" si="4"/>
        <v>2.1536286522148917</v>
      </c>
      <c r="G59" s="16">
        <f t="shared" si="8"/>
        <v>4.9449349443731541E-2</v>
      </c>
      <c r="H59" s="28">
        <f t="shared" si="8"/>
        <v>5.2284260914090934E-2</v>
      </c>
      <c r="I59" s="53">
        <f t="shared" si="7"/>
        <v>14.017316473469041</v>
      </c>
      <c r="J59" s="53">
        <f t="shared" si="7"/>
        <v>13.257281798414747</v>
      </c>
    </row>
    <row r="60" spans="1:10" x14ac:dyDescent="0.2">
      <c r="A60" s="25" t="s">
        <v>142</v>
      </c>
      <c r="B60" t="s">
        <v>42</v>
      </c>
      <c r="C60">
        <v>20941</v>
      </c>
      <c r="D60">
        <v>476</v>
      </c>
      <c r="E60" s="48">
        <f t="shared" si="4"/>
        <v>98.685202639019792</v>
      </c>
      <c r="F60" s="48">
        <f t="shared" si="4"/>
        <v>2.2431668237511784</v>
      </c>
      <c r="G60" s="16">
        <f t="shared" si="8"/>
        <v>4.7461316478173747E-2</v>
      </c>
      <c r="H60" s="28">
        <f t="shared" si="8"/>
        <v>5.4754012940088116E-2</v>
      </c>
      <c r="I60" s="53">
        <f t="shared" si="7"/>
        <v>14.604465952365777</v>
      </c>
      <c r="J60" s="53">
        <f t="shared" si="7"/>
        <v>12.659294604002586</v>
      </c>
    </row>
    <row r="61" spans="1:10" x14ac:dyDescent="0.2">
      <c r="A61" s="25" t="s">
        <v>143</v>
      </c>
      <c r="B61" t="s">
        <v>43</v>
      </c>
      <c r="C61">
        <v>22049</v>
      </c>
      <c r="D61">
        <v>514</v>
      </c>
      <c r="E61" s="48">
        <f t="shared" si="4"/>
        <v>103.90669180018851</v>
      </c>
      <c r="F61" s="48">
        <f t="shared" si="4"/>
        <v>2.4222431668237512</v>
      </c>
      <c r="G61" s="16">
        <f t="shared" si="8"/>
        <v>5.1152496244966289E-2</v>
      </c>
      <c r="H61" s="28">
        <f t="shared" si="8"/>
        <v>6.1732114084412947E-2</v>
      </c>
      <c r="I61" s="53">
        <f t="shared" si="7"/>
        <v>13.550603224532862</v>
      </c>
      <c r="J61" s="53">
        <f t="shared" si="7"/>
        <v>11.228307840099736</v>
      </c>
    </row>
    <row r="62" spans="1:10" x14ac:dyDescent="0.2">
      <c r="A62" s="31" t="s">
        <v>144</v>
      </c>
      <c r="B62" s="22" t="s">
        <v>44</v>
      </c>
      <c r="C62" s="22">
        <v>23214</v>
      </c>
      <c r="D62" s="22">
        <v>544</v>
      </c>
      <c r="E62" s="66">
        <f t="shared" si="4"/>
        <v>109.39679547596607</v>
      </c>
      <c r="F62" s="66">
        <f t="shared" si="4"/>
        <v>2.5636192271442035</v>
      </c>
      <c r="G62" s="16">
        <f t="shared" si="8"/>
        <v>5.8244982473349576E-2</v>
      </c>
      <c r="H62" s="28">
        <f t="shared" si="8"/>
        <v>5.7460935971007328E-2</v>
      </c>
      <c r="I62" s="53">
        <f t="shared" ref="I62:J70" si="9">LN(2)/G62</f>
        <v>11.900547499985942</v>
      </c>
      <c r="J62" s="53">
        <f t="shared" si="9"/>
        <v>12.062928820193285</v>
      </c>
    </row>
    <row r="63" spans="1:10" x14ac:dyDescent="0.2">
      <c r="A63" s="25" t="s">
        <v>151</v>
      </c>
      <c r="B63" t="s">
        <v>45</v>
      </c>
      <c r="C63">
        <v>24644</v>
      </c>
      <c r="D63">
        <v>585</v>
      </c>
      <c r="E63" s="48">
        <f t="shared" si="4"/>
        <v>116.13572101790764</v>
      </c>
      <c r="F63" s="48">
        <f t="shared" si="4"/>
        <v>2.7568331762488221</v>
      </c>
      <c r="G63" s="16">
        <f t="shared" si="8"/>
        <v>6.6220860682316529E-2</v>
      </c>
      <c r="H63" s="28">
        <f t="shared" si="8"/>
        <v>5.3243824471239265E-2</v>
      </c>
      <c r="I63" s="53">
        <f t="shared" si="9"/>
        <v>10.467202833336803</v>
      </c>
      <c r="J63" s="53">
        <f t="shared" si="9"/>
        <v>13.018358231091435</v>
      </c>
    </row>
    <row r="64" spans="1:10" x14ac:dyDescent="0.2">
      <c r="A64" s="33">
        <v>5.08</v>
      </c>
      <c r="B64" s="33" t="s">
        <v>46</v>
      </c>
      <c r="C64">
        <v>26435</v>
      </c>
      <c r="D64">
        <v>599</v>
      </c>
      <c r="E64" s="48">
        <f t="shared" si="4"/>
        <v>124.57587181903865</v>
      </c>
      <c r="F64" s="48">
        <f t="shared" si="4"/>
        <v>2.8228086710650331</v>
      </c>
      <c r="G64" s="16">
        <f t="shared" si="8"/>
        <v>6.6878412670693554E-2</v>
      </c>
      <c r="H64" s="28">
        <f t="shared" si="8"/>
        <v>4.7943571911641156E-2</v>
      </c>
      <c r="I64" s="53">
        <f t="shared" si="9"/>
        <v>10.364288757464571</v>
      </c>
      <c r="J64" s="53">
        <f t="shared" si="9"/>
        <v>14.457562357627395</v>
      </c>
    </row>
    <row r="65" spans="1:10" x14ac:dyDescent="0.2">
      <c r="A65" s="33">
        <v>5.09</v>
      </c>
      <c r="B65" s="33" t="s">
        <v>47</v>
      </c>
      <c r="C65">
        <v>28736</v>
      </c>
      <c r="D65">
        <v>636</v>
      </c>
      <c r="E65" s="48">
        <f t="shared" si="4"/>
        <v>135.41941564561736</v>
      </c>
      <c r="F65" s="48">
        <f t="shared" si="4"/>
        <v>2.9971724787935909</v>
      </c>
      <c r="G65" s="16">
        <f t="shared" si="8"/>
        <v>5.6887175522712934E-2</v>
      </c>
      <c r="H65" s="28">
        <f t="shared" si="8"/>
        <v>3.2794549670941794E-2</v>
      </c>
      <c r="I65" s="53">
        <f t="shared" si="9"/>
        <v>12.184594756039477</v>
      </c>
      <c r="J65" s="53">
        <f t="shared" si="9"/>
        <v>21.136048139551704</v>
      </c>
    </row>
    <row r="66" spans="1:10" x14ac:dyDescent="0.2">
      <c r="A66" s="32">
        <v>5.0999999999999996</v>
      </c>
      <c r="B66" s="33" t="s">
        <v>48</v>
      </c>
      <c r="C66">
        <v>30334</v>
      </c>
      <c r="D66">
        <v>659</v>
      </c>
      <c r="E66" s="48">
        <f t="shared" si="4"/>
        <v>142.95004712535345</v>
      </c>
      <c r="F66" s="48">
        <f t="shared" si="4"/>
        <v>3.1055607917059378</v>
      </c>
      <c r="G66" s="16">
        <f t="shared" si="8"/>
        <v>5.2972691229225821E-2</v>
      </c>
      <c r="H66" s="28">
        <f t="shared" si="8"/>
        <v>4.7382448567566765E-2</v>
      </c>
      <c r="I66" s="53">
        <f t="shared" si="9"/>
        <v>13.084990859923041</v>
      </c>
      <c r="J66" s="53">
        <f t="shared" si="9"/>
        <v>14.628775031993678</v>
      </c>
    </row>
    <row r="67" spans="1:10" x14ac:dyDescent="0.2">
      <c r="A67" s="33">
        <v>5.1100000000000003</v>
      </c>
      <c r="B67" s="33" t="s">
        <v>132</v>
      </c>
      <c r="C67">
        <v>30941</v>
      </c>
      <c r="D67">
        <v>667</v>
      </c>
      <c r="E67" s="48">
        <f t="shared" si="4"/>
        <v>145.8105560791706</v>
      </c>
      <c r="F67" s="48">
        <f t="shared" si="4"/>
        <v>3.1432610744580587</v>
      </c>
      <c r="G67" s="16">
        <f t="shared" si="8"/>
        <v>5.1418903247646218E-2</v>
      </c>
      <c r="H67" s="28">
        <f t="shared" si="8"/>
        <v>4.4858698630390902E-2</v>
      </c>
      <c r="I67" s="53">
        <f t="shared" si="9"/>
        <v>13.480396056321469</v>
      </c>
      <c r="J67" s="53">
        <f t="shared" si="9"/>
        <v>15.45178976927234</v>
      </c>
    </row>
    <row r="68" spans="1:10" x14ac:dyDescent="0.2">
      <c r="A68" s="32">
        <v>5.12</v>
      </c>
      <c r="B68" s="33" t="s">
        <v>133</v>
      </c>
      <c r="C68" s="22">
        <v>32674</v>
      </c>
      <c r="D68" s="22">
        <v>724</v>
      </c>
      <c r="E68" s="48">
        <f t="shared" si="4"/>
        <v>153.97737983034872</v>
      </c>
      <c r="F68" s="48">
        <f t="shared" si="4"/>
        <v>3.4118755890669181</v>
      </c>
      <c r="G68" s="16">
        <f t="shared" si="8"/>
        <v>4.1335861514036114E-2</v>
      </c>
      <c r="H68" s="28">
        <f t="shared" si="8"/>
        <v>3.8916745086305583E-2</v>
      </c>
      <c r="I68" s="53">
        <f t="shared" si="9"/>
        <v>16.768664185808209</v>
      </c>
      <c r="J68" s="53">
        <f t="shared" si="9"/>
        <v>17.811026565113661</v>
      </c>
    </row>
    <row r="69" spans="1:10" x14ac:dyDescent="0.2">
      <c r="A69" s="33">
        <v>5.13</v>
      </c>
      <c r="B69" s="33" t="s">
        <v>134</v>
      </c>
      <c r="C69" s="22">
        <v>35298</v>
      </c>
      <c r="D69" s="22">
        <v>761</v>
      </c>
      <c r="E69" s="48">
        <f t="shared" si="4"/>
        <v>166.34307257304431</v>
      </c>
      <c r="F69" s="48">
        <f t="shared" si="4"/>
        <v>3.586239396795476</v>
      </c>
      <c r="G69" s="16">
        <f t="shared" si="8"/>
        <v>4.6177587493964868E-2</v>
      </c>
      <c r="H69" s="28">
        <f t="shared" si="8"/>
        <v>4.6391167007784492E-2</v>
      </c>
      <c r="I69" s="53">
        <f t="shared" si="9"/>
        <v>15.010467592109169</v>
      </c>
      <c r="J69" s="53">
        <f t="shared" si="9"/>
        <v>14.941361152730527</v>
      </c>
    </row>
    <row r="70" spans="1:10" x14ac:dyDescent="0.2">
      <c r="A70" s="140">
        <v>5.14</v>
      </c>
      <c r="B70" s="141" t="s">
        <v>135</v>
      </c>
      <c r="C70" s="85">
        <v>35788</v>
      </c>
      <c r="D70" s="85">
        <v>770</v>
      </c>
      <c r="E70" s="89">
        <f>C70/212.2</f>
        <v>168.65221489161169</v>
      </c>
      <c r="F70" s="89">
        <f>D70/212.2</f>
        <v>3.6286522148916118</v>
      </c>
      <c r="G70" s="100">
        <f>LN(C72/C68)/4</f>
        <v>4.2953704624225028E-2</v>
      </c>
      <c r="H70" s="100">
        <f>LN(D72/D68)/4</f>
        <v>3.5360502493257576E-2</v>
      </c>
      <c r="I70" s="86">
        <f t="shared" si="9"/>
        <v>16.137075640479779</v>
      </c>
      <c r="J70" s="86">
        <f>LN(2)/H70</f>
        <v>19.602300071728685</v>
      </c>
    </row>
    <row r="71" spans="1:10" x14ac:dyDescent="0.2">
      <c r="A71" s="33">
        <v>5.15</v>
      </c>
      <c r="B71" s="33" t="s">
        <v>146</v>
      </c>
      <c r="C71" s="22">
        <v>37218</v>
      </c>
      <c r="D71" s="22">
        <v>803</v>
      </c>
      <c r="E71" s="48">
        <f t="shared" ref="E71:F72" si="10">C71/212.2</f>
        <v>175.39114043355326</v>
      </c>
      <c r="F71" s="48">
        <f t="shared" si="10"/>
        <v>3.7841658812441095</v>
      </c>
      <c r="G71" s="16"/>
      <c r="H71" s="28"/>
      <c r="I71" s="53"/>
      <c r="J71" s="53"/>
    </row>
    <row r="72" spans="1:10" x14ac:dyDescent="0.2">
      <c r="A72" s="32">
        <v>5.16</v>
      </c>
      <c r="B72" s="33" t="s">
        <v>147</v>
      </c>
      <c r="C72" s="22">
        <v>38799</v>
      </c>
      <c r="D72" s="22">
        <v>834</v>
      </c>
      <c r="E72" s="48">
        <f t="shared" si="10"/>
        <v>182.8416588124411</v>
      </c>
      <c r="F72" s="48">
        <f t="shared" si="10"/>
        <v>3.9302544769085772</v>
      </c>
      <c r="G72" s="16"/>
      <c r="H72" s="28"/>
      <c r="I72" s="53"/>
      <c r="J72" s="53"/>
    </row>
    <row r="73" spans="1:10" x14ac:dyDescent="0.2">
      <c r="G73" s="83"/>
      <c r="H73" s="83"/>
    </row>
    <row r="74" spans="1:10" x14ac:dyDescent="0.2">
      <c r="G74" s="83"/>
      <c r="H74" s="83"/>
    </row>
    <row r="75" spans="1:10" x14ac:dyDescent="0.2">
      <c r="G75" s="83"/>
      <c r="H75" s="83"/>
    </row>
    <row r="76" spans="1:10" x14ac:dyDescent="0.2">
      <c r="A76" s="25" t="s">
        <v>193</v>
      </c>
      <c r="B76" t="s">
        <v>160</v>
      </c>
      <c r="C76">
        <v>266096</v>
      </c>
      <c r="D76">
        <v>5639</v>
      </c>
      <c r="E76" s="48">
        <f t="shared" ref="E76:E77" si="11">C76/212.2</f>
        <v>1253.9868049010367</v>
      </c>
      <c r="F76" s="48">
        <f t="shared" ref="F76:F77" si="12">D76/212.2</f>
        <v>26.57398680490104</v>
      </c>
      <c r="G76" s="83"/>
      <c r="H76" s="83"/>
    </row>
    <row r="77" spans="1:10" x14ac:dyDescent="0.2">
      <c r="A77" s="25" t="s">
        <v>194</v>
      </c>
      <c r="B77" t="s">
        <v>161</v>
      </c>
      <c r="C77">
        <v>267428</v>
      </c>
      <c r="D77">
        <v>5677</v>
      </c>
      <c r="E77" s="48">
        <f t="shared" si="11"/>
        <v>1260.2639019792648</v>
      </c>
      <c r="F77" s="48">
        <f t="shared" si="12"/>
        <v>26.753063147973613</v>
      </c>
      <c r="G77" s="83"/>
      <c r="H77" s="83"/>
    </row>
    <row r="78" spans="1:10" x14ac:dyDescent="0.2">
      <c r="A78" s="87" t="s">
        <v>195</v>
      </c>
      <c r="B78" s="85" t="s">
        <v>162</v>
      </c>
      <c r="C78" s="85">
        <v>269191</v>
      </c>
      <c r="D78" s="85">
        <v>5709</v>
      </c>
      <c r="E78" s="89">
        <f>C78/212.2</f>
        <v>1268.5721017907636</v>
      </c>
      <c r="F78" s="89">
        <f>D78/212.2</f>
        <v>26.903864278982095</v>
      </c>
      <c r="G78" s="100">
        <f>LN(C80/C76)/4</f>
        <v>5.3823482180372908E-3</v>
      </c>
      <c r="H78" s="100">
        <f>LN(D80/D76)/4</f>
        <v>6.4768194416641393E-3</v>
      </c>
      <c r="I78" s="86">
        <f>LN(2)/G78</f>
        <v>128.78155639151606</v>
      </c>
      <c r="J78" s="86">
        <f>LN(2)/H78</f>
        <v>107.01968563475187</v>
      </c>
    </row>
    <row r="79" spans="1:10" x14ac:dyDescent="0.2">
      <c r="A79" s="25" t="s">
        <v>196</v>
      </c>
      <c r="B79" t="s">
        <v>163</v>
      </c>
      <c r="C79">
        <v>270400</v>
      </c>
      <c r="D79">
        <v>5763</v>
      </c>
      <c r="E79" s="48">
        <f t="shared" ref="E79:E80" si="13">C79/212.2</f>
        <v>1274.2695570216777</v>
      </c>
      <c r="F79" s="48">
        <f t="shared" ref="F79:F80" si="14">D79/212.2</f>
        <v>27.158341187558907</v>
      </c>
      <c r="G79" s="83"/>
      <c r="H79" s="83"/>
    </row>
    <row r="80" spans="1:10" x14ac:dyDescent="0.2">
      <c r="A80" s="25" t="s">
        <v>197</v>
      </c>
      <c r="B80" t="s">
        <v>164</v>
      </c>
      <c r="C80">
        <v>271887</v>
      </c>
      <c r="D80">
        <v>5787</v>
      </c>
      <c r="E80" s="48">
        <f t="shared" si="13"/>
        <v>1281.2770970782281</v>
      </c>
      <c r="F80" s="48">
        <f t="shared" si="14"/>
        <v>27.271442035815269</v>
      </c>
      <c r="G80" s="83"/>
      <c r="H80" s="83"/>
    </row>
  </sheetData>
  <phoneticPr fontId="9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CCD2-9450-4A6B-8011-3EABCFFC1DE9}">
  <dimension ref="A1:J84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J69" sqref="J69"/>
    </sheetView>
  </sheetViews>
  <sheetFormatPr defaultRowHeight="14.25" x14ac:dyDescent="0.2"/>
  <sheetData>
    <row r="1" spans="1:10" x14ac:dyDescent="0.2">
      <c r="A1" s="3" t="s">
        <v>281</v>
      </c>
      <c r="E1" t="s">
        <v>282</v>
      </c>
    </row>
    <row r="2" spans="1:10" x14ac:dyDescent="0.2">
      <c r="A2" s="1"/>
      <c r="B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57</v>
      </c>
      <c r="B6" t="s">
        <v>30</v>
      </c>
      <c r="C6">
        <v>22</v>
      </c>
      <c r="E6" s="48">
        <f t="shared" ref="E6:F37" si="0">C6/32</f>
        <v>0.6875</v>
      </c>
      <c r="F6" s="48"/>
    </row>
    <row r="7" spans="1:10" x14ac:dyDescent="0.2">
      <c r="A7" s="23" t="s">
        <v>58</v>
      </c>
      <c r="B7" t="s">
        <v>29</v>
      </c>
      <c r="C7">
        <v>38</v>
      </c>
      <c r="E7" s="48">
        <f t="shared" si="0"/>
        <v>1.1875</v>
      </c>
      <c r="F7" s="48"/>
    </row>
    <row r="8" spans="1:10" x14ac:dyDescent="0.2">
      <c r="A8" s="33">
        <v>3.14</v>
      </c>
      <c r="B8" t="s">
        <v>28</v>
      </c>
      <c r="C8">
        <v>43</v>
      </c>
      <c r="E8" s="48">
        <f t="shared" si="0"/>
        <v>1.34375</v>
      </c>
      <c r="F8" s="48"/>
      <c r="G8" s="16">
        <f t="shared" ref="G8:H23" si="1">LN(C10/C6)/4</f>
        <v>0.34082621072379798</v>
      </c>
      <c r="I8" s="51">
        <f>LN(2)/G8</f>
        <v>2.0337261594052243</v>
      </c>
      <c r="J8" s="51"/>
    </row>
    <row r="9" spans="1:10" x14ac:dyDescent="0.2">
      <c r="A9" s="33">
        <v>3.15</v>
      </c>
      <c r="B9" t="s">
        <v>27</v>
      </c>
      <c r="C9">
        <v>71</v>
      </c>
      <c r="E9" s="48">
        <f t="shared" si="0"/>
        <v>2.21875</v>
      </c>
      <c r="F9" s="48"/>
      <c r="G9" s="16">
        <f t="shared" si="1"/>
        <v>0.28114694376784261</v>
      </c>
      <c r="I9" s="51">
        <f>LN(2)/G9</f>
        <v>2.4654266956297142</v>
      </c>
      <c r="J9" s="51"/>
    </row>
    <row r="10" spans="1:10" x14ac:dyDescent="0.2">
      <c r="A10" s="33">
        <v>3.16</v>
      </c>
      <c r="B10" t="s">
        <v>26</v>
      </c>
      <c r="C10">
        <v>86</v>
      </c>
      <c r="E10" s="48">
        <f t="shared" si="0"/>
        <v>2.6875</v>
      </c>
      <c r="F10" s="48"/>
      <c r="G10" s="16">
        <f t="shared" si="1"/>
        <v>0.30388340668175301</v>
      </c>
      <c r="H10" s="16"/>
      <c r="I10" s="51">
        <f t="shared" ref="I10:J35" si="2">LN(2)/G10</f>
        <v>2.2809642294350585</v>
      </c>
      <c r="J10" s="51"/>
    </row>
    <row r="11" spans="1:10" x14ac:dyDescent="0.2">
      <c r="A11" s="25" t="s">
        <v>62</v>
      </c>
      <c r="B11" t="s">
        <v>25</v>
      </c>
      <c r="C11">
        <v>117</v>
      </c>
      <c r="E11" s="48">
        <f t="shared" si="0"/>
        <v>3.65625</v>
      </c>
      <c r="F11" s="48"/>
      <c r="G11" s="16">
        <f t="shared" si="1"/>
        <v>0.29816030957909651</v>
      </c>
      <c r="H11" s="16"/>
      <c r="I11" s="51">
        <f t="shared" si="2"/>
        <v>2.3247466490038171</v>
      </c>
      <c r="J11" s="51"/>
    </row>
    <row r="12" spans="1:10" x14ac:dyDescent="0.2">
      <c r="A12" s="25" t="s">
        <v>63</v>
      </c>
      <c r="B12" t="s">
        <v>24</v>
      </c>
      <c r="C12">
        <v>145</v>
      </c>
      <c r="E12" s="48">
        <f t="shared" si="0"/>
        <v>4.53125</v>
      </c>
      <c r="F12" s="48"/>
      <c r="G12" s="16">
        <f t="shared" si="1"/>
        <v>0.27945168398106424</v>
      </c>
      <c r="H12" s="16"/>
      <c r="I12" s="51">
        <f t="shared" si="2"/>
        <v>2.4803829080053541</v>
      </c>
      <c r="J12" s="51"/>
    </row>
    <row r="13" spans="1:10" x14ac:dyDescent="0.2">
      <c r="A13" s="25" t="s">
        <v>64</v>
      </c>
      <c r="B13" t="s">
        <v>23</v>
      </c>
      <c r="C13">
        <v>234</v>
      </c>
      <c r="D13">
        <v>1</v>
      </c>
      <c r="E13" s="48">
        <f t="shared" si="0"/>
        <v>7.3125</v>
      </c>
      <c r="F13" s="48">
        <f t="shared" si="0"/>
        <v>3.125E-2</v>
      </c>
      <c r="G13" s="16">
        <f t="shared" si="1"/>
        <v>0.24996936199560518</v>
      </c>
      <c r="H13" s="16"/>
      <c r="I13" s="51">
        <f t="shared" si="2"/>
        <v>2.7729285502282148</v>
      </c>
      <c r="J13" s="51"/>
    </row>
    <row r="14" spans="1:10" x14ac:dyDescent="0.2">
      <c r="A14" s="25" t="s">
        <v>65</v>
      </c>
      <c r="B14" t="s">
        <v>22</v>
      </c>
      <c r="C14">
        <v>263</v>
      </c>
      <c r="D14" s="15">
        <v>1</v>
      </c>
      <c r="E14" s="48">
        <f t="shared" si="0"/>
        <v>8.21875</v>
      </c>
      <c r="F14" s="48">
        <f t="shared" si="0"/>
        <v>3.125E-2</v>
      </c>
      <c r="G14" s="16">
        <f t="shared" si="1"/>
        <v>0.22941727296106909</v>
      </c>
      <c r="H14" s="16"/>
      <c r="I14" s="51">
        <f t="shared" si="2"/>
        <v>3.0213382436882541</v>
      </c>
      <c r="J14" s="51"/>
    </row>
    <row r="15" spans="1:10" x14ac:dyDescent="0.2">
      <c r="A15" s="25" t="s">
        <v>66</v>
      </c>
      <c r="B15" t="s">
        <v>21</v>
      </c>
      <c r="C15">
        <v>318</v>
      </c>
      <c r="D15">
        <v>4</v>
      </c>
      <c r="E15" s="48">
        <f t="shared" si="0"/>
        <v>9.9375</v>
      </c>
      <c r="F15" s="48">
        <f t="shared" si="0"/>
        <v>0.125</v>
      </c>
      <c r="G15" s="16">
        <f t="shared" si="1"/>
        <v>0.1308911623858551</v>
      </c>
      <c r="H15" s="16">
        <f t="shared" si="1"/>
        <v>0.48647753726382831</v>
      </c>
      <c r="I15" s="51">
        <f t="shared" si="2"/>
        <v>5.2955995494685206</v>
      </c>
      <c r="J15" s="51">
        <f>LN(2)/H15</f>
        <v>1.4248287484320887</v>
      </c>
    </row>
    <row r="16" spans="1:10" x14ac:dyDescent="0.2">
      <c r="A16" s="25" t="s">
        <v>67</v>
      </c>
      <c r="B16" t="s">
        <v>20</v>
      </c>
      <c r="C16">
        <v>363</v>
      </c>
      <c r="D16">
        <v>6</v>
      </c>
      <c r="E16" s="48">
        <f t="shared" si="0"/>
        <v>11.34375</v>
      </c>
      <c r="F16" s="48">
        <f t="shared" si="0"/>
        <v>0.1875</v>
      </c>
      <c r="G16" s="16">
        <f t="shared" si="1"/>
        <v>0.11463280702087468</v>
      </c>
      <c r="H16" s="16">
        <f t="shared" si="1"/>
        <v>0.54930614433405489</v>
      </c>
      <c r="I16" s="51">
        <f t="shared" si="2"/>
        <v>6.0466737103778927</v>
      </c>
      <c r="J16" s="51">
        <f t="shared" si="2"/>
        <v>1.2618595071429148</v>
      </c>
    </row>
    <row r="17" spans="1:10" x14ac:dyDescent="0.2">
      <c r="A17" s="25" t="s">
        <v>68</v>
      </c>
      <c r="B17" t="s">
        <v>19</v>
      </c>
      <c r="C17">
        <v>395</v>
      </c>
      <c r="D17" s="15">
        <v>7</v>
      </c>
      <c r="E17" s="48">
        <f t="shared" si="0"/>
        <v>12.34375</v>
      </c>
      <c r="F17" s="48">
        <f t="shared" si="0"/>
        <v>0.21875</v>
      </c>
      <c r="G17" s="16">
        <f t="shared" si="1"/>
        <v>0.10293368028043996</v>
      </c>
      <c r="H17" s="16">
        <f t="shared" si="1"/>
        <v>0.22907268296853878</v>
      </c>
      <c r="I17" s="51">
        <f t="shared" si="2"/>
        <v>6.7339201189686895</v>
      </c>
      <c r="J17" s="51">
        <f t="shared" si="2"/>
        <v>3.0258831894641198</v>
      </c>
    </row>
    <row r="18" spans="1:10" x14ac:dyDescent="0.2">
      <c r="A18" s="25" t="s">
        <v>69</v>
      </c>
      <c r="B18" t="s">
        <v>18</v>
      </c>
      <c r="C18">
        <v>416</v>
      </c>
      <c r="D18" s="15">
        <v>9</v>
      </c>
      <c r="E18" s="48">
        <f t="shared" si="0"/>
        <v>13</v>
      </c>
      <c r="F18" s="48">
        <f t="shared" si="0"/>
        <v>0.28125</v>
      </c>
      <c r="G18" s="16">
        <f t="shared" si="1"/>
        <v>0.11715631731890355</v>
      </c>
      <c r="H18" s="16">
        <f t="shared" si="1"/>
        <v>0.21182446509680092</v>
      </c>
      <c r="I18" s="51">
        <f t="shared" si="2"/>
        <v>5.91643025679251</v>
      </c>
      <c r="J18" s="51">
        <f t="shared" si="2"/>
        <v>3.2722715964050062</v>
      </c>
    </row>
    <row r="19" spans="1:10" x14ac:dyDescent="0.2">
      <c r="A19" s="25" t="s">
        <v>70</v>
      </c>
      <c r="B19" t="s">
        <v>17</v>
      </c>
      <c r="C19">
        <v>480</v>
      </c>
      <c r="D19" s="15">
        <v>10</v>
      </c>
      <c r="E19" s="48">
        <f t="shared" si="0"/>
        <v>15</v>
      </c>
      <c r="F19" s="48">
        <f t="shared" si="0"/>
        <v>0.3125</v>
      </c>
      <c r="G19" s="16">
        <f t="shared" si="1"/>
        <v>0.11868480849789242</v>
      </c>
      <c r="H19" s="16">
        <f t="shared" si="1"/>
        <v>0.26245553112466941</v>
      </c>
      <c r="I19" s="51">
        <f t="shared" si="2"/>
        <v>5.8402350674244383</v>
      </c>
      <c r="J19" s="51">
        <f t="shared" si="2"/>
        <v>2.6410080884547726</v>
      </c>
    </row>
    <row r="20" spans="1:10" x14ac:dyDescent="0.2">
      <c r="A20" s="25" t="s">
        <v>71</v>
      </c>
      <c r="B20" t="s">
        <v>16</v>
      </c>
      <c r="C20">
        <v>580</v>
      </c>
      <c r="D20" s="15">
        <v>14</v>
      </c>
      <c r="E20" s="48">
        <f t="shared" si="0"/>
        <v>18.125</v>
      </c>
      <c r="F20" s="48">
        <f t="shared" si="0"/>
        <v>0.4375</v>
      </c>
      <c r="G20" s="16">
        <f t="shared" si="1"/>
        <v>0.11952096917760462</v>
      </c>
      <c r="H20" s="16">
        <f t="shared" si="1"/>
        <v>0.28374498320974612</v>
      </c>
      <c r="I20" s="51">
        <f t="shared" si="2"/>
        <v>5.7993771748114691</v>
      </c>
      <c r="J20" s="51">
        <f t="shared" si="2"/>
        <v>2.4428526373189352</v>
      </c>
    </row>
    <row r="21" spans="1:10" x14ac:dyDescent="0.2">
      <c r="A21" s="25" t="s">
        <v>72</v>
      </c>
      <c r="B21" t="s">
        <v>15</v>
      </c>
      <c r="C21">
        <v>635</v>
      </c>
      <c r="D21" s="15">
        <v>20</v>
      </c>
      <c r="E21" s="48">
        <f t="shared" si="0"/>
        <v>19.84375</v>
      </c>
      <c r="F21" s="48">
        <f t="shared" si="0"/>
        <v>0.625</v>
      </c>
      <c r="G21" s="16">
        <f t="shared" si="1"/>
        <v>0.14345010573184477</v>
      </c>
      <c r="H21" s="16">
        <f t="shared" si="1"/>
        <v>0.29078770245142022</v>
      </c>
      <c r="I21" s="51">
        <f t="shared" si="2"/>
        <v>4.831973995583275</v>
      </c>
      <c r="J21" s="51">
        <f t="shared" si="2"/>
        <v>2.383688081430281</v>
      </c>
    </row>
    <row r="22" spans="1:10" x14ac:dyDescent="0.2">
      <c r="A22" s="25" t="s">
        <v>73</v>
      </c>
      <c r="B22" t="s">
        <v>14</v>
      </c>
      <c r="C22">
        <v>671</v>
      </c>
      <c r="D22" s="15">
        <v>28</v>
      </c>
      <c r="E22" s="48">
        <f t="shared" si="0"/>
        <v>20.96875</v>
      </c>
      <c r="F22" s="48">
        <f t="shared" si="0"/>
        <v>0.875</v>
      </c>
      <c r="G22" s="16">
        <f t="shared" si="1"/>
        <v>0.12335847026353038</v>
      </c>
      <c r="H22" s="16">
        <f t="shared" si="1"/>
        <v>0.28628307607575065</v>
      </c>
      <c r="I22" s="51">
        <f t="shared" si="2"/>
        <v>5.6189670565724166</v>
      </c>
      <c r="J22" s="51">
        <f t="shared" si="2"/>
        <v>2.4211950984365496</v>
      </c>
    </row>
    <row r="23" spans="1:10" x14ac:dyDescent="0.2">
      <c r="A23" s="25" t="s">
        <v>74</v>
      </c>
      <c r="B23" t="s">
        <v>13</v>
      </c>
      <c r="C23">
        <v>852</v>
      </c>
      <c r="D23" s="15">
        <v>32</v>
      </c>
      <c r="E23" s="48">
        <f t="shared" si="0"/>
        <v>26.625</v>
      </c>
      <c r="F23" s="48">
        <f t="shared" si="0"/>
        <v>1</v>
      </c>
      <c r="G23" s="16">
        <f t="shared" si="1"/>
        <v>0.12927626981270846</v>
      </c>
      <c r="H23" s="16">
        <f t="shared" si="1"/>
        <v>0.2618297485701398</v>
      </c>
      <c r="I23" s="51">
        <f t="shared" si="2"/>
        <v>5.3617510898493279</v>
      </c>
      <c r="J23" s="51">
        <f t="shared" si="2"/>
        <v>2.6473201931607964</v>
      </c>
    </row>
    <row r="24" spans="1:10" x14ac:dyDescent="0.2">
      <c r="A24" s="25" t="s">
        <v>75</v>
      </c>
      <c r="B24" t="s">
        <v>12</v>
      </c>
      <c r="C24">
        <v>950</v>
      </c>
      <c r="D24" s="15">
        <v>44</v>
      </c>
      <c r="E24" s="48">
        <f t="shared" si="0"/>
        <v>29.6875</v>
      </c>
      <c r="F24" s="48">
        <f t="shared" si="0"/>
        <v>1.375</v>
      </c>
      <c r="G24" s="16">
        <f t="shared" ref="G24:H39" si="3">LN(C26/C22)/4</f>
        <v>0.16972200678581847</v>
      </c>
      <c r="H24" s="16">
        <f t="shared" si="3"/>
        <v>0.25290022791961997</v>
      </c>
      <c r="I24" s="51">
        <f t="shared" si="2"/>
        <v>4.0840147585260747</v>
      </c>
      <c r="J24" s="51">
        <f t="shared" si="2"/>
        <v>2.7407930244343248</v>
      </c>
    </row>
    <row r="25" spans="1:10" x14ac:dyDescent="0.2">
      <c r="A25" s="31" t="s">
        <v>76</v>
      </c>
      <c r="B25" s="22" t="s">
        <v>11</v>
      </c>
      <c r="C25" s="22">
        <v>1065</v>
      </c>
      <c r="D25" s="55">
        <v>57</v>
      </c>
      <c r="E25" s="48">
        <f t="shared" si="0"/>
        <v>33.28125</v>
      </c>
      <c r="F25" s="48">
        <f t="shared" si="0"/>
        <v>1.78125</v>
      </c>
      <c r="G25" s="28">
        <f t="shared" si="3"/>
        <v>0.1266478299068006</v>
      </c>
      <c r="H25" s="28">
        <f t="shared" si="3"/>
        <v>0.25851844188263462</v>
      </c>
      <c r="I25" s="53">
        <f t="shared" si="2"/>
        <v>5.4730284843414081</v>
      </c>
      <c r="J25" s="53">
        <f t="shared" si="2"/>
        <v>2.6812291437012017</v>
      </c>
    </row>
    <row r="26" spans="1:10" x14ac:dyDescent="0.2">
      <c r="A26" s="25" t="s">
        <v>79</v>
      </c>
      <c r="B26" t="s">
        <v>10</v>
      </c>
      <c r="C26">
        <v>1323</v>
      </c>
      <c r="D26" s="15">
        <v>77</v>
      </c>
      <c r="E26" s="48">
        <f t="shared" si="0"/>
        <v>41.34375</v>
      </c>
      <c r="F26" s="48">
        <f t="shared" si="0"/>
        <v>2.40625</v>
      </c>
      <c r="G26" s="16">
        <f t="shared" si="3"/>
        <v>0.12954175765608958</v>
      </c>
      <c r="H26" s="16">
        <f t="shared" si="3"/>
        <v>0.21744267905981554</v>
      </c>
      <c r="I26" s="51">
        <f t="shared" si="2"/>
        <v>5.3507625116537962</v>
      </c>
      <c r="J26" s="51">
        <f t="shared" si="2"/>
        <v>3.1877236959965427</v>
      </c>
    </row>
    <row r="27" spans="1:10" x14ac:dyDescent="0.2">
      <c r="A27" s="25" t="s">
        <v>80</v>
      </c>
      <c r="B27" t="s">
        <v>9</v>
      </c>
      <c r="C27">
        <v>1414</v>
      </c>
      <c r="D27" s="15">
        <v>90</v>
      </c>
      <c r="E27" s="48">
        <f t="shared" si="0"/>
        <v>44.1875</v>
      </c>
      <c r="F27" s="48">
        <f t="shared" si="0"/>
        <v>2.8125</v>
      </c>
      <c r="G27" s="16">
        <f t="shared" si="3"/>
        <v>0.12358816456400551</v>
      </c>
      <c r="H27" s="16">
        <f t="shared" si="3"/>
        <v>0.20612079565525807</v>
      </c>
      <c r="I27" s="51">
        <f t="shared" si="2"/>
        <v>5.6085239472989246</v>
      </c>
      <c r="J27" s="51">
        <f t="shared" si="2"/>
        <v>3.3628202256663635</v>
      </c>
    </row>
    <row r="28" spans="1:10" x14ac:dyDescent="0.2">
      <c r="A28" s="25" t="s">
        <v>81</v>
      </c>
      <c r="B28" t="s">
        <v>8</v>
      </c>
      <c r="C28" s="22">
        <v>1595</v>
      </c>
      <c r="D28" s="55">
        <v>105</v>
      </c>
      <c r="E28" s="48">
        <f t="shared" si="0"/>
        <v>49.84375</v>
      </c>
      <c r="F28" s="48">
        <f t="shared" si="0"/>
        <v>3.28125</v>
      </c>
      <c r="G28" s="16">
        <f t="shared" si="3"/>
        <v>0.13617801454235809</v>
      </c>
      <c r="H28" s="16">
        <f t="shared" si="3"/>
        <v>0.21642018274693425</v>
      </c>
      <c r="I28" s="51">
        <f t="shared" si="2"/>
        <v>5.090007978816157</v>
      </c>
      <c r="J28" s="51">
        <f t="shared" si="2"/>
        <v>3.202784378804727</v>
      </c>
    </row>
    <row r="29" spans="1:10" x14ac:dyDescent="0.2">
      <c r="A29" s="25" t="s">
        <v>82</v>
      </c>
      <c r="B29" t="s">
        <v>7</v>
      </c>
      <c r="C29" s="22">
        <v>1746</v>
      </c>
      <c r="D29" s="55">
        <v>130</v>
      </c>
      <c r="E29" s="48">
        <f t="shared" si="0"/>
        <v>54.5625</v>
      </c>
      <c r="F29" s="48">
        <f t="shared" si="0"/>
        <v>4.0625</v>
      </c>
      <c r="G29" s="16">
        <f t="shared" si="3"/>
        <v>0.14849380993575181</v>
      </c>
      <c r="H29" s="16">
        <f t="shared" si="3"/>
        <v>0.19837378859855684</v>
      </c>
      <c r="I29" s="51">
        <f t="shared" si="2"/>
        <v>4.6678523559995284</v>
      </c>
      <c r="J29" s="51">
        <f t="shared" si="2"/>
        <v>3.4941470113405289</v>
      </c>
    </row>
    <row r="30" spans="1:10" x14ac:dyDescent="0.2">
      <c r="A30" s="87" t="s">
        <v>85</v>
      </c>
      <c r="B30" s="85" t="s">
        <v>6</v>
      </c>
      <c r="C30" s="85">
        <v>2281</v>
      </c>
      <c r="D30" s="102">
        <v>183</v>
      </c>
      <c r="E30" s="89">
        <f>C30/32</f>
        <v>71.28125</v>
      </c>
      <c r="F30" s="89">
        <f>D30/32</f>
        <v>5.71875</v>
      </c>
      <c r="G30" s="100">
        <f>LN(C32/C28)/4</f>
        <v>0.15407161196809505</v>
      </c>
      <c r="H30" s="100">
        <f>LN(D32/D28)/4</f>
        <v>0.19494041334917905</v>
      </c>
      <c r="I30" s="86">
        <f>LN(2)/G30</f>
        <v>4.4988636888116762</v>
      </c>
      <c r="J30" s="86">
        <f>LN(2)/H30</f>
        <v>3.5556874464935793</v>
      </c>
    </row>
    <row r="31" spans="1:10" x14ac:dyDescent="0.2">
      <c r="A31" s="25" t="s">
        <v>89</v>
      </c>
      <c r="B31" t="s">
        <v>5</v>
      </c>
      <c r="C31" s="22">
        <v>2561</v>
      </c>
      <c r="D31" s="55">
        <v>199</v>
      </c>
      <c r="E31" s="48">
        <f t="shared" si="0"/>
        <v>80.03125</v>
      </c>
      <c r="F31" s="48">
        <f t="shared" si="0"/>
        <v>6.21875</v>
      </c>
      <c r="G31" s="16">
        <f t="shared" si="3"/>
        <v>0.22775190350967242</v>
      </c>
      <c r="H31" s="28">
        <f t="shared" si="3"/>
        <v>0.17135628361650876</v>
      </c>
      <c r="I31" s="51">
        <f t="shared" si="2"/>
        <v>3.0434308994941417</v>
      </c>
      <c r="J31" s="51">
        <f t="shared" si="2"/>
        <v>4.0450642715337599</v>
      </c>
    </row>
    <row r="32" spans="1:10" x14ac:dyDescent="0.2">
      <c r="A32" s="25" t="s">
        <v>90</v>
      </c>
      <c r="B32" t="s">
        <v>4</v>
      </c>
      <c r="C32" s="22">
        <v>2954</v>
      </c>
      <c r="D32" s="55">
        <v>229</v>
      </c>
      <c r="E32" s="48">
        <f t="shared" si="0"/>
        <v>92.3125</v>
      </c>
      <c r="F32" s="48">
        <f t="shared" si="0"/>
        <v>7.15625</v>
      </c>
      <c r="G32" s="16">
        <f t="shared" si="3"/>
        <v>0.20868908447001458</v>
      </c>
      <c r="H32" s="28">
        <f t="shared" si="3"/>
        <v>0.13577162149605301</v>
      </c>
      <c r="I32" s="51">
        <f t="shared" si="2"/>
        <v>3.3214347665583817</v>
      </c>
      <c r="J32" s="51">
        <f t="shared" si="2"/>
        <v>5.1052434442649384</v>
      </c>
    </row>
    <row r="33" spans="1:10" ht="15" x14ac:dyDescent="0.2">
      <c r="A33" s="25" t="s">
        <v>94</v>
      </c>
      <c r="B33" t="s">
        <v>3</v>
      </c>
      <c r="C33" s="14">
        <v>4342</v>
      </c>
      <c r="D33" s="15">
        <v>258</v>
      </c>
      <c r="E33" s="48">
        <f t="shared" si="0"/>
        <v>135.6875</v>
      </c>
      <c r="F33" s="48">
        <f t="shared" si="0"/>
        <v>8.0625</v>
      </c>
      <c r="G33" s="16">
        <f t="shared" si="3"/>
        <v>0.20851148495024474</v>
      </c>
      <c r="H33" s="28">
        <f t="shared" si="3"/>
        <v>0.15233212716921846</v>
      </c>
      <c r="I33" s="51">
        <f t="shared" si="2"/>
        <v>3.3242637964299417</v>
      </c>
      <c r="J33" s="51">
        <f t="shared" si="2"/>
        <v>4.5502363384577524</v>
      </c>
    </row>
    <row r="34" spans="1:10" ht="15" x14ac:dyDescent="0.2">
      <c r="A34" s="25" t="s">
        <v>95</v>
      </c>
      <c r="B34" t="s">
        <v>2</v>
      </c>
      <c r="C34" s="14">
        <v>5256</v>
      </c>
      <c r="D34" s="15">
        <v>315</v>
      </c>
      <c r="E34" s="48">
        <f t="shared" si="0"/>
        <v>164.25</v>
      </c>
      <c r="F34" s="48">
        <f t="shared" si="0"/>
        <v>9.84375</v>
      </c>
      <c r="G34" s="16">
        <f t="shared" si="3"/>
        <v>0.21019911368256325</v>
      </c>
      <c r="H34" s="28">
        <f t="shared" si="3"/>
        <v>0.15103722909197451</v>
      </c>
      <c r="I34" s="51">
        <f t="shared" si="2"/>
        <v>3.2975742305303748</v>
      </c>
      <c r="J34" s="51">
        <f t="shared" si="2"/>
        <v>4.58924719903231</v>
      </c>
    </row>
    <row r="35" spans="1:10" ht="15" x14ac:dyDescent="0.2">
      <c r="A35" s="31" t="s">
        <v>96</v>
      </c>
      <c r="B35" s="22" t="s">
        <v>1</v>
      </c>
      <c r="C35" s="56">
        <v>5897</v>
      </c>
      <c r="D35" s="56">
        <v>366</v>
      </c>
      <c r="E35" s="48">
        <f t="shared" si="0"/>
        <v>184.28125</v>
      </c>
      <c r="F35" s="48">
        <f t="shared" si="0"/>
        <v>11.4375</v>
      </c>
      <c r="G35" s="16">
        <f t="shared" si="3"/>
        <v>0.13727451973494742</v>
      </c>
      <c r="H35" s="28">
        <f t="shared" si="3"/>
        <v>0.14673124182615946</v>
      </c>
      <c r="I35" s="51">
        <f t="shared" si="2"/>
        <v>5.0493506143622913</v>
      </c>
      <c r="J35" s="51">
        <f t="shared" si="2"/>
        <v>4.7239236302597014</v>
      </c>
    </row>
    <row r="36" spans="1:10" ht="15" x14ac:dyDescent="0.2">
      <c r="A36" s="31" t="s">
        <v>97</v>
      </c>
      <c r="B36" s="22" t="s">
        <v>0</v>
      </c>
      <c r="C36" s="56">
        <v>6848</v>
      </c>
      <c r="D36" s="56">
        <v>419</v>
      </c>
      <c r="E36" s="48">
        <f t="shared" si="0"/>
        <v>214</v>
      </c>
      <c r="F36" s="48">
        <f t="shared" si="0"/>
        <v>13.09375</v>
      </c>
      <c r="G36" s="28">
        <f t="shared" si="3"/>
        <v>0.15534452930064047</v>
      </c>
      <c r="H36" s="28">
        <f t="shared" si="3"/>
        <v>0.13054734560407644</v>
      </c>
      <c r="I36" s="53">
        <f t="shared" ref="I36:J44" si="4">LN(2)/G36</f>
        <v>4.4619992971782594</v>
      </c>
      <c r="J36" s="53">
        <f t="shared" si="4"/>
        <v>5.3095463362550452</v>
      </c>
    </row>
    <row r="37" spans="1:10" ht="15" x14ac:dyDescent="0.2">
      <c r="A37" s="31" t="s">
        <v>102</v>
      </c>
      <c r="B37" s="22" t="s">
        <v>83</v>
      </c>
      <c r="C37" s="56">
        <v>7519</v>
      </c>
      <c r="D37" s="56">
        <v>464</v>
      </c>
      <c r="E37" s="48">
        <f t="shared" si="0"/>
        <v>234.96875</v>
      </c>
      <c r="F37" s="48">
        <f t="shared" si="0"/>
        <v>14.5</v>
      </c>
      <c r="G37" s="28">
        <f t="shared" si="3"/>
        <v>0.13949784198614099</v>
      </c>
      <c r="H37" s="28">
        <f t="shared" si="3"/>
        <v>0.12232094499780895</v>
      </c>
      <c r="I37" s="53">
        <f t="shared" si="4"/>
        <v>4.9688738599182702</v>
      </c>
      <c r="J37" s="53">
        <f t="shared" si="4"/>
        <v>5.6666270896808486</v>
      </c>
    </row>
    <row r="38" spans="1:10" x14ac:dyDescent="0.2">
      <c r="A38" s="31" t="s">
        <v>104</v>
      </c>
      <c r="B38" t="s">
        <v>84</v>
      </c>
      <c r="C38" s="22">
        <v>9784</v>
      </c>
      <c r="D38" s="22">
        <v>531</v>
      </c>
      <c r="E38" s="48">
        <f t="shared" ref="E38:F72" si="5">C38/32</f>
        <v>305.75</v>
      </c>
      <c r="F38" s="48">
        <f t="shared" si="5"/>
        <v>16.59375</v>
      </c>
      <c r="G38" s="28">
        <f t="shared" si="3"/>
        <v>0.12905352927679198</v>
      </c>
      <c r="H38" s="28">
        <f t="shared" si="3"/>
        <v>0.12252174942510317</v>
      </c>
      <c r="I38" s="53">
        <f t="shared" si="4"/>
        <v>5.3710052289487882</v>
      </c>
      <c r="J38" s="53">
        <f t="shared" si="4"/>
        <v>5.6573398911812154</v>
      </c>
    </row>
    <row r="39" spans="1:10" x14ac:dyDescent="0.2">
      <c r="A39" s="25" t="s">
        <v>159</v>
      </c>
      <c r="B39" t="s">
        <v>86</v>
      </c>
      <c r="C39">
        <v>10303</v>
      </c>
      <c r="D39">
        <v>597</v>
      </c>
      <c r="E39" s="48">
        <f t="shared" si="5"/>
        <v>321.96875</v>
      </c>
      <c r="F39" s="48">
        <f t="shared" si="5"/>
        <v>18.65625</v>
      </c>
      <c r="G39" s="28">
        <f t="shared" si="3"/>
        <v>0.12689380864697061</v>
      </c>
      <c r="H39" s="28">
        <f t="shared" si="3"/>
        <v>0.12856699198924085</v>
      </c>
      <c r="I39" s="53">
        <f t="shared" si="4"/>
        <v>5.4624192303057102</v>
      </c>
      <c r="J39" s="53">
        <f t="shared" si="4"/>
        <v>5.3913307749935644</v>
      </c>
    </row>
    <row r="40" spans="1:10" x14ac:dyDescent="0.2">
      <c r="A40" s="25" t="s">
        <v>105</v>
      </c>
      <c r="B40" t="s">
        <v>87</v>
      </c>
      <c r="C40">
        <v>11475</v>
      </c>
      <c r="D40">
        <v>684</v>
      </c>
      <c r="E40" s="48">
        <f t="shared" si="5"/>
        <v>358.59375</v>
      </c>
      <c r="F40" s="48">
        <f t="shared" si="5"/>
        <v>21.375</v>
      </c>
      <c r="G40" s="28">
        <f t="shared" ref="G40:H55" si="6">LN(C42/C38)/4</f>
        <v>8.0281535025667872E-2</v>
      </c>
      <c r="H40" s="28">
        <f t="shared" si="6"/>
        <v>0.12486546627891891</v>
      </c>
      <c r="I40" s="53">
        <f t="shared" si="4"/>
        <v>8.6339552468488563</v>
      </c>
      <c r="J40" s="53">
        <f t="shared" si="4"/>
        <v>5.5511519815384665</v>
      </c>
    </row>
    <row r="41" spans="1:10" x14ac:dyDescent="0.2">
      <c r="A41" s="25" t="s">
        <v>106</v>
      </c>
      <c r="B41" t="s">
        <v>88</v>
      </c>
      <c r="C41">
        <v>12491</v>
      </c>
      <c r="D41">
        <v>776</v>
      </c>
      <c r="E41" s="48">
        <f t="shared" si="5"/>
        <v>390.34375</v>
      </c>
      <c r="F41" s="48">
        <f t="shared" si="5"/>
        <v>24.25</v>
      </c>
      <c r="G41" s="28">
        <f t="shared" si="6"/>
        <v>8.4045254223468022E-2</v>
      </c>
      <c r="H41" s="28">
        <f t="shared" si="6"/>
        <v>0.12211674219835074</v>
      </c>
      <c r="I41" s="53">
        <f t="shared" si="4"/>
        <v>8.2473089880475037</v>
      </c>
      <c r="J41" s="53">
        <f t="shared" si="4"/>
        <v>5.6761027855958206</v>
      </c>
    </row>
    <row r="42" spans="1:10" x14ac:dyDescent="0.2">
      <c r="A42" s="25" t="s">
        <v>111</v>
      </c>
      <c r="B42" t="s">
        <v>98</v>
      </c>
      <c r="C42">
        <v>13489</v>
      </c>
      <c r="D42">
        <v>875</v>
      </c>
      <c r="E42" s="48">
        <f t="shared" si="5"/>
        <v>421.53125</v>
      </c>
      <c r="F42" s="48">
        <f t="shared" si="5"/>
        <v>27.34375</v>
      </c>
      <c r="G42" s="28">
        <f t="shared" si="6"/>
        <v>7.7223355311553846E-2</v>
      </c>
      <c r="H42" s="28">
        <f t="shared" si="6"/>
        <v>0.11372620846159799</v>
      </c>
      <c r="I42" s="53">
        <f t="shared" si="4"/>
        <v>8.9758749508290201</v>
      </c>
      <c r="J42" s="53">
        <f t="shared" si="4"/>
        <v>6.0948763696276815</v>
      </c>
    </row>
    <row r="43" spans="1:10" x14ac:dyDescent="0.2">
      <c r="A43" s="25" t="s">
        <v>113</v>
      </c>
      <c r="B43" t="s">
        <v>99</v>
      </c>
      <c r="C43">
        <v>14420</v>
      </c>
      <c r="D43">
        <v>973</v>
      </c>
      <c r="E43" s="48">
        <f t="shared" si="5"/>
        <v>450.625</v>
      </c>
      <c r="F43" s="48">
        <f t="shared" si="5"/>
        <v>30.40625</v>
      </c>
      <c r="G43" s="28">
        <f t="shared" si="6"/>
        <v>6.692232254468064E-2</v>
      </c>
      <c r="H43" s="28">
        <f t="shared" si="6"/>
        <v>0.10730883186051909</v>
      </c>
      <c r="I43" s="53">
        <f t="shared" si="4"/>
        <v>10.357488416472188</v>
      </c>
      <c r="J43" s="53">
        <f t="shared" si="4"/>
        <v>6.4593674960594454</v>
      </c>
    </row>
    <row r="44" spans="1:10" x14ac:dyDescent="0.2">
      <c r="A44" s="25" t="s">
        <v>114</v>
      </c>
      <c r="B44" t="s">
        <v>100</v>
      </c>
      <c r="C44">
        <v>15628</v>
      </c>
      <c r="D44">
        <v>1078</v>
      </c>
      <c r="E44" s="48">
        <f t="shared" si="5"/>
        <v>488.375</v>
      </c>
      <c r="F44" s="48">
        <f t="shared" si="5"/>
        <v>33.6875</v>
      </c>
      <c r="G44" s="28">
        <f t="shared" si="6"/>
        <v>6.985010327215592E-2</v>
      </c>
      <c r="H44" s="28">
        <f t="shared" si="6"/>
        <v>0.1005076614148824</v>
      </c>
      <c r="I44" s="53">
        <f t="shared" si="4"/>
        <v>9.9233522656258106</v>
      </c>
      <c r="J44" s="53">
        <f t="shared" si="4"/>
        <v>6.8964611334326538</v>
      </c>
    </row>
    <row r="45" spans="1:10" x14ac:dyDescent="0.2">
      <c r="A45" s="31" t="s">
        <v>125</v>
      </c>
      <c r="B45" s="22" t="s">
        <v>101</v>
      </c>
      <c r="C45" s="22">
        <v>16325</v>
      </c>
      <c r="D45" s="22">
        <v>1192</v>
      </c>
      <c r="E45" s="66">
        <f t="shared" si="5"/>
        <v>510.15625</v>
      </c>
      <c r="F45" s="48">
        <f t="shared" si="5"/>
        <v>37.25</v>
      </c>
      <c r="G45" s="28">
        <f t="shared" si="6"/>
        <v>7.2223732219247563E-2</v>
      </c>
      <c r="H45" s="28">
        <f t="shared" si="6"/>
        <v>9.4858882044295295E-2</v>
      </c>
      <c r="I45" s="53">
        <f>LN(2)/G45</f>
        <v>9.5972218446947295</v>
      </c>
      <c r="J45" s="53">
        <f>LN(2)/H45</f>
        <v>7.3071405188633083</v>
      </c>
    </row>
    <row r="46" spans="1:10" x14ac:dyDescent="0.2">
      <c r="A46" s="25" t="s">
        <v>126</v>
      </c>
      <c r="B46" t="s">
        <v>103</v>
      </c>
      <c r="C46">
        <v>17837</v>
      </c>
      <c r="D46">
        <v>1308</v>
      </c>
      <c r="E46" s="48">
        <f t="shared" si="5"/>
        <v>557.40625</v>
      </c>
      <c r="F46" s="48">
        <f t="shared" si="5"/>
        <v>40.875</v>
      </c>
      <c r="G46" s="28">
        <f t="shared" si="6"/>
        <v>7.2838653495893191E-2</v>
      </c>
      <c r="H46" s="28">
        <f t="shared" si="6"/>
        <v>9.2234279397208518E-2</v>
      </c>
      <c r="I46" s="53">
        <f>LN(2)/G46</f>
        <v>9.5161998100229361</v>
      </c>
      <c r="J46" s="53">
        <f>LN(2)/H46</f>
        <v>7.5150712412995064</v>
      </c>
    </row>
    <row r="47" spans="1:10" x14ac:dyDescent="0.2">
      <c r="A47" s="25" t="s">
        <v>127</v>
      </c>
      <c r="B47" t="s">
        <v>107</v>
      </c>
      <c r="C47">
        <v>19250</v>
      </c>
      <c r="D47">
        <v>1422</v>
      </c>
      <c r="E47" s="48">
        <f t="shared" si="5"/>
        <v>601.5625</v>
      </c>
      <c r="F47" s="48">
        <f t="shared" si="5"/>
        <v>44.4375</v>
      </c>
      <c r="G47" s="28">
        <f t="shared" si="6"/>
        <v>7.0553849066484361E-2</v>
      </c>
      <c r="H47" s="28">
        <f t="shared" si="6"/>
        <v>8.8159992181638322E-2</v>
      </c>
      <c r="I47" s="53">
        <f t="shared" ref="I47:J62" si="7">LN(2)/G47</f>
        <v>9.8243708845250701</v>
      </c>
      <c r="J47" s="53">
        <f t="shared" si="7"/>
        <v>7.862377972219373</v>
      </c>
    </row>
    <row r="48" spans="1:10" ht="15" x14ac:dyDescent="0.2">
      <c r="A48" s="25" t="s">
        <v>128</v>
      </c>
      <c r="B48" t="s">
        <v>108</v>
      </c>
      <c r="C48" s="14">
        <v>20914</v>
      </c>
      <c r="D48">
        <v>1559</v>
      </c>
      <c r="E48" s="48">
        <f t="shared" si="5"/>
        <v>653.5625</v>
      </c>
      <c r="F48" s="48">
        <f t="shared" si="5"/>
        <v>48.71875</v>
      </c>
      <c r="G48" s="28">
        <f t="shared" si="6"/>
        <v>8.7688497634236723E-2</v>
      </c>
      <c r="H48" s="28">
        <f t="shared" si="6"/>
        <v>8.5723856413169833E-2</v>
      </c>
      <c r="I48" s="53">
        <f t="shared" si="7"/>
        <v>7.9046533953766343</v>
      </c>
      <c r="J48" s="53">
        <f t="shared" si="7"/>
        <v>8.0858142594417455</v>
      </c>
    </row>
    <row r="49" spans="1:10" ht="15" x14ac:dyDescent="0.2">
      <c r="A49" s="25" t="s">
        <v>129</v>
      </c>
      <c r="B49" t="s">
        <v>109</v>
      </c>
      <c r="C49">
        <v>21648</v>
      </c>
      <c r="D49" s="14">
        <v>1696</v>
      </c>
      <c r="E49" s="48">
        <f t="shared" si="5"/>
        <v>676.5</v>
      </c>
      <c r="F49" s="48">
        <f t="shared" si="5"/>
        <v>53</v>
      </c>
      <c r="G49" s="28">
        <f t="shared" si="6"/>
        <v>8.9323233690310852E-2</v>
      </c>
      <c r="H49" s="28">
        <f t="shared" si="6"/>
        <v>8.3136629539152435E-2</v>
      </c>
      <c r="I49" s="53">
        <f t="shared" si="7"/>
        <v>7.7599875410145724</v>
      </c>
      <c r="J49" s="53">
        <f t="shared" si="7"/>
        <v>8.3374462544637318</v>
      </c>
    </row>
    <row r="50" spans="1:10" x14ac:dyDescent="0.2">
      <c r="A50" s="31" t="s">
        <v>130</v>
      </c>
      <c r="B50" s="22" t="s">
        <v>110</v>
      </c>
      <c r="C50" s="22">
        <v>25331</v>
      </c>
      <c r="D50" s="22">
        <v>1843</v>
      </c>
      <c r="E50" s="66">
        <f t="shared" si="5"/>
        <v>791.59375</v>
      </c>
      <c r="F50" s="66">
        <f t="shared" si="5"/>
        <v>57.59375</v>
      </c>
      <c r="G50" s="28">
        <f t="shared" si="6"/>
        <v>7.9110871944141209E-2</v>
      </c>
      <c r="H50" s="28">
        <f t="shared" si="6"/>
        <v>7.9773740576085189E-2</v>
      </c>
      <c r="I50" s="53">
        <f t="shared" si="7"/>
        <v>8.7617183773345886</v>
      </c>
      <c r="J50" s="53">
        <f>LN(2)/H50</f>
        <v>8.6889141157778305</v>
      </c>
    </row>
    <row r="51" spans="1:10" x14ac:dyDescent="0.2">
      <c r="A51" s="25" t="s">
        <v>131</v>
      </c>
      <c r="B51" t="s">
        <v>112</v>
      </c>
      <c r="C51">
        <v>27517</v>
      </c>
      <c r="D51">
        <v>1983</v>
      </c>
      <c r="E51" s="48">
        <f t="shared" si="5"/>
        <v>859.90625</v>
      </c>
      <c r="F51" s="48">
        <f t="shared" si="5"/>
        <v>61.96875</v>
      </c>
      <c r="G51" s="28">
        <f t="shared" si="6"/>
        <v>9.1296114797819905E-2</v>
      </c>
      <c r="H51" s="28">
        <f t="shared" si="6"/>
        <v>7.746010336010492E-2</v>
      </c>
      <c r="I51" s="53">
        <f t="shared" si="7"/>
        <v>7.5922965845256014</v>
      </c>
      <c r="J51" s="53">
        <f t="shared" si="7"/>
        <v>8.948441203822922</v>
      </c>
    </row>
    <row r="52" spans="1:10" x14ac:dyDescent="0.2">
      <c r="A52" s="25" t="s">
        <v>145</v>
      </c>
      <c r="B52" t="s">
        <v>34</v>
      </c>
      <c r="C52">
        <v>28699</v>
      </c>
      <c r="D52">
        <v>2145</v>
      </c>
      <c r="E52" s="48">
        <f t="shared" si="5"/>
        <v>896.84375</v>
      </c>
      <c r="F52" s="48">
        <f t="shared" si="5"/>
        <v>67.03125</v>
      </c>
      <c r="G52" s="28">
        <f t="shared" si="6"/>
        <v>7.307502717299677E-2</v>
      </c>
      <c r="H52" s="28">
        <f t="shared" si="6"/>
        <v>7.4820078600208284E-2</v>
      </c>
      <c r="I52" s="53">
        <f t="shared" si="7"/>
        <v>9.4854180337011513</v>
      </c>
      <c r="J52" s="53">
        <f t="shared" si="7"/>
        <v>9.2641867467647341</v>
      </c>
    </row>
    <row r="53" spans="1:10" x14ac:dyDescent="0.2">
      <c r="A53" s="25" t="s">
        <v>136</v>
      </c>
      <c r="B53" t="s">
        <v>35</v>
      </c>
      <c r="C53">
        <v>31190</v>
      </c>
      <c r="D53">
        <v>2312</v>
      </c>
      <c r="E53" s="48">
        <f t="shared" si="5"/>
        <v>974.6875</v>
      </c>
      <c r="F53" s="48">
        <f t="shared" si="5"/>
        <v>72.25</v>
      </c>
      <c r="G53" s="28">
        <f t="shared" si="6"/>
        <v>7.3866264509247076E-2</v>
      </c>
      <c r="H53" s="28">
        <f t="shared" si="6"/>
        <v>7.2298447134275703E-2</v>
      </c>
      <c r="I53" s="53">
        <f t="shared" si="7"/>
        <v>9.3838125586162882</v>
      </c>
      <c r="J53" s="53">
        <f t="shared" si="7"/>
        <v>9.5873038500066716</v>
      </c>
    </row>
    <row r="54" spans="1:10" x14ac:dyDescent="0.2">
      <c r="A54" s="25" t="s">
        <v>137</v>
      </c>
      <c r="B54" t="s">
        <v>36</v>
      </c>
      <c r="C54">
        <v>33931</v>
      </c>
      <c r="D54">
        <v>2486</v>
      </c>
      <c r="E54" s="48">
        <f t="shared" si="5"/>
        <v>1060.34375</v>
      </c>
      <c r="F54" s="48">
        <f t="shared" si="5"/>
        <v>77.6875</v>
      </c>
      <c r="G54" s="28">
        <f t="shared" si="6"/>
        <v>8.5856709178134344E-2</v>
      </c>
      <c r="H54" s="28">
        <f t="shared" si="6"/>
        <v>6.9549167117099783E-2</v>
      </c>
      <c r="I54" s="53">
        <f t="shared" si="7"/>
        <v>8.073302450036989</v>
      </c>
      <c r="J54" s="53">
        <f t="shared" si="7"/>
        <v>9.9662901698433704</v>
      </c>
    </row>
    <row r="55" spans="1:10" x14ac:dyDescent="0.2">
      <c r="A55" s="25" t="s">
        <v>138</v>
      </c>
      <c r="B55" t="s">
        <v>37</v>
      </c>
      <c r="C55">
        <v>36976</v>
      </c>
      <c r="D55">
        <v>2648</v>
      </c>
      <c r="E55" s="48">
        <f t="shared" si="5"/>
        <v>1155.5</v>
      </c>
      <c r="F55" s="48">
        <f t="shared" si="5"/>
        <v>82.75</v>
      </c>
      <c r="G55" s="28">
        <f t="shared" si="6"/>
        <v>7.7551556370305905E-2</v>
      </c>
      <c r="H55" s="28">
        <f t="shared" si="6"/>
        <v>6.9093171753567204E-2</v>
      </c>
      <c r="I55" s="53">
        <f t="shared" si="7"/>
        <v>8.937888715607361</v>
      </c>
      <c r="J55" s="53">
        <f t="shared" si="7"/>
        <v>10.032064862099181</v>
      </c>
    </row>
    <row r="56" spans="1:10" x14ac:dyDescent="0.2">
      <c r="A56" s="25" t="s">
        <v>139</v>
      </c>
      <c r="B56" t="s">
        <v>38</v>
      </c>
      <c r="C56">
        <v>40459</v>
      </c>
      <c r="D56">
        <v>2833</v>
      </c>
      <c r="E56" s="48">
        <f t="shared" si="5"/>
        <v>1264.34375</v>
      </c>
      <c r="F56" s="48">
        <f t="shared" si="5"/>
        <v>88.53125</v>
      </c>
      <c r="G56" s="28">
        <f t="shared" ref="G56:H69" si="8">LN(C58/C54)/4</f>
        <v>7.5686475515058818E-2</v>
      </c>
      <c r="H56" s="28">
        <f t="shared" si="8"/>
        <v>6.7071912058312214E-2</v>
      </c>
      <c r="I56" s="53">
        <f t="shared" si="7"/>
        <v>9.1581379082982206</v>
      </c>
      <c r="J56" s="53">
        <f t="shared" si="7"/>
        <v>10.334388260130773</v>
      </c>
    </row>
    <row r="57" spans="1:10" x14ac:dyDescent="0.2">
      <c r="A57" s="25" t="s">
        <v>140</v>
      </c>
      <c r="B57" t="s">
        <v>39</v>
      </c>
      <c r="C57">
        <v>42534</v>
      </c>
      <c r="D57">
        <v>3048</v>
      </c>
      <c r="E57" s="48">
        <f t="shared" si="5"/>
        <v>1329.1875</v>
      </c>
      <c r="F57" s="48">
        <f t="shared" si="5"/>
        <v>95.25</v>
      </c>
      <c r="G57" s="28">
        <f t="shared" si="8"/>
        <v>6.194057083180593E-2</v>
      </c>
      <c r="H57" s="28">
        <f t="shared" si="8"/>
        <v>6.801939233209596E-2</v>
      </c>
      <c r="I57" s="53">
        <f t="shared" si="7"/>
        <v>11.190519739350229</v>
      </c>
      <c r="J57" s="53">
        <f t="shared" si="7"/>
        <v>10.190434768598683</v>
      </c>
    </row>
    <row r="58" spans="1:10" x14ac:dyDescent="0.2">
      <c r="A58" s="25" t="s">
        <v>141</v>
      </c>
      <c r="B58" t="s">
        <v>40</v>
      </c>
      <c r="C58">
        <v>45928</v>
      </c>
      <c r="D58">
        <v>3251</v>
      </c>
      <c r="E58" s="48">
        <f t="shared" si="5"/>
        <v>1435.25</v>
      </c>
      <c r="F58" s="48">
        <f t="shared" si="5"/>
        <v>101.59375</v>
      </c>
      <c r="G58" s="28">
        <f t="shared" si="8"/>
        <v>5.8808887386934537E-2</v>
      </c>
      <c r="H58" s="28">
        <f t="shared" si="8"/>
        <v>6.5258226333437461E-2</v>
      </c>
      <c r="I58" s="53">
        <f t="shared" si="7"/>
        <v>11.786435883395756</v>
      </c>
      <c r="J58" s="53">
        <f t="shared" si="7"/>
        <v>10.621606186755734</v>
      </c>
    </row>
    <row r="59" spans="1:10" x14ac:dyDescent="0.2">
      <c r="A59" s="25" t="s">
        <v>142</v>
      </c>
      <c r="B59" t="s">
        <v>41</v>
      </c>
      <c r="C59">
        <v>47372</v>
      </c>
      <c r="D59">
        <v>3476</v>
      </c>
      <c r="E59" s="48">
        <f t="shared" si="5"/>
        <v>1480.375</v>
      </c>
      <c r="F59" s="48">
        <f t="shared" si="5"/>
        <v>108.625</v>
      </c>
      <c r="G59" s="28">
        <f t="shared" si="8"/>
        <v>6.3424152180794627E-2</v>
      </c>
      <c r="H59" s="28">
        <f t="shared" si="8"/>
        <v>6.2007048657521824E-2</v>
      </c>
      <c r="I59" s="53">
        <f t="shared" si="7"/>
        <v>10.928757527323103</v>
      </c>
      <c r="J59" s="53">
        <f t="shared" si="7"/>
        <v>11.178522370712162</v>
      </c>
    </row>
    <row r="60" spans="1:10" x14ac:dyDescent="0.2">
      <c r="A60" s="25" t="s">
        <v>143</v>
      </c>
      <c r="B60" t="s">
        <v>42</v>
      </c>
      <c r="C60">
        <v>51189</v>
      </c>
      <c r="D60">
        <v>3678</v>
      </c>
      <c r="E60" s="48">
        <f t="shared" si="5"/>
        <v>1599.65625</v>
      </c>
      <c r="F60" s="48">
        <f t="shared" si="5"/>
        <v>114.9375</v>
      </c>
      <c r="G60" s="28">
        <f t="shared" si="8"/>
        <v>6.0599036770185397E-2</v>
      </c>
      <c r="H60" s="28">
        <f t="shared" si="8"/>
        <v>6.073503681637249E-2</v>
      </c>
      <c r="I60" s="53">
        <f t="shared" si="7"/>
        <v>11.438254096160358</v>
      </c>
      <c r="J60" s="53">
        <f t="shared" si="7"/>
        <v>11.412641152348687</v>
      </c>
    </row>
    <row r="61" spans="1:10" x14ac:dyDescent="0.2">
      <c r="A61" s="25" t="s">
        <v>144</v>
      </c>
      <c r="B61" t="s">
        <v>43</v>
      </c>
      <c r="C61">
        <v>54817</v>
      </c>
      <c r="D61">
        <v>3906</v>
      </c>
      <c r="E61" s="66">
        <f t="shared" si="5"/>
        <v>1713.03125</v>
      </c>
      <c r="F61" s="48">
        <f t="shared" si="5"/>
        <v>122.0625</v>
      </c>
      <c r="G61" s="28">
        <f t="shared" si="8"/>
        <v>6.6658064089157185E-2</v>
      </c>
      <c r="H61" s="28">
        <f t="shared" si="8"/>
        <v>5.6188325537623991E-2</v>
      </c>
      <c r="I61" s="53">
        <f t="shared" si="7"/>
        <v>10.398549523323087</v>
      </c>
      <c r="J61" s="53">
        <f t="shared" si="7"/>
        <v>12.336142320094774</v>
      </c>
    </row>
    <row r="62" spans="1:10" x14ac:dyDescent="0.2">
      <c r="A62" s="25" t="s">
        <v>151</v>
      </c>
      <c r="B62" t="s">
        <v>44</v>
      </c>
      <c r="C62">
        <v>58526</v>
      </c>
      <c r="D62">
        <v>4145</v>
      </c>
      <c r="E62" s="48">
        <f t="shared" si="5"/>
        <v>1828.9375</v>
      </c>
      <c r="F62" s="48">
        <f t="shared" si="5"/>
        <v>129.53125</v>
      </c>
      <c r="G62" s="28">
        <f t="shared" si="8"/>
        <v>5.9773336822511396E-2</v>
      </c>
      <c r="H62" s="28">
        <f t="shared" si="8"/>
        <v>5.4559393136338834E-2</v>
      </c>
      <c r="I62" s="53">
        <f t="shared" si="7"/>
        <v>11.596260429932988</v>
      </c>
      <c r="J62" s="53">
        <f t="shared" si="7"/>
        <v>12.704451804070386</v>
      </c>
    </row>
    <row r="63" spans="1:10" x14ac:dyDescent="0.2">
      <c r="A63" s="31" t="s">
        <v>152</v>
      </c>
      <c r="B63" t="s">
        <v>45</v>
      </c>
      <c r="C63">
        <v>61847</v>
      </c>
      <c r="D63">
        <v>4352</v>
      </c>
      <c r="E63" s="48">
        <f t="shared" si="5"/>
        <v>1932.71875</v>
      </c>
      <c r="F63" s="48">
        <f t="shared" si="5"/>
        <v>136</v>
      </c>
      <c r="G63" s="28">
        <f t="shared" si="8"/>
        <v>5.1315969576194928E-2</v>
      </c>
      <c r="H63" s="28">
        <f t="shared" si="8"/>
        <v>5.2305553198900429E-2</v>
      </c>
      <c r="I63" s="53">
        <f t="shared" ref="I63:J69" si="9">LN(2)/G63</f>
        <v>13.507436111691257</v>
      </c>
      <c r="J63" s="53">
        <f t="shared" si="9"/>
        <v>13.251885089985372</v>
      </c>
    </row>
    <row r="64" spans="1:10" x14ac:dyDescent="0.2">
      <c r="A64" s="25" t="s">
        <v>153</v>
      </c>
      <c r="B64" s="22" t="s">
        <v>46</v>
      </c>
      <c r="C64">
        <v>65015</v>
      </c>
      <c r="D64">
        <v>4575</v>
      </c>
      <c r="E64" s="48">
        <f t="shared" si="5"/>
        <v>2031.71875</v>
      </c>
      <c r="F64" s="48">
        <f t="shared" si="5"/>
        <v>142.96875</v>
      </c>
      <c r="G64" s="28">
        <f t="shared" si="8"/>
        <v>4.0513090330092275E-2</v>
      </c>
      <c r="H64" s="28">
        <f t="shared" si="8"/>
        <v>4.9123716304578485E-2</v>
      </c>
      <c r="I64" s="53">
        <f t="shared" si="9"/>
        <v>17.10921519223356</v>
      </c>
      <c r="J64" s="53">
        <f t="shared" si="9"/>
        <v>14.110234988376517</v>
      </c>
    </row>
    <row r="65" spans="1:10" x14ac:dyDescent="0.2">
      <c r="A65" s="25" t="s">
        <v>154</v>
      </c>
      <c r="B65" s="22" t="s">
        <v>47</v>
      </c>
      <c r="C65">
        <v>67307</v>
      </c>
      <c r="D65">
        <v>4815</v>
      </c>
      <c r="E65" s="48">
        <f t="shared" si="5"/>
        <v>2103.34375</v>
      </c>
      <c r="F65" s="48">
        <f t="shared" si="5"/>
        <v>150.46875</v>
      </c>
      <c r="G65" s="28">
        <f t="shared" si="8"/>
        <v>3.8205408670831782E-2</v>
      </c>
      <c r="H65" s="28">
        <f t="shared" si="8"/>
        <v>4.9456435832479967E-2</v>
      </c>
      <c r="I65" s="53">
        <f t="shared" si="9"/>
        <v>18.142645365527365</v>
      </c>
      <c r="J65" s="53">
        <f t="shared" si="9"/>
        <v>14.015307995662893</v>
      </c>
    </row>
    <row r="66" spans="1:10" x14ac:dyDescent="0.2">
      <c r="A66" s="25" t="s">
        <v>155</v>
      </c>
      <c r="B66" s="22" t="s">
        <v>48</v>
      </c>
      <c r="C66">
        <v>68822</v>
      </c>
      <c r="D66">
        <v>5045</v>
      </c>
      <c r="E66" s="48">
        <f t="shared" si="5"/>
        <v>2150.6875</v>
      </c>
      <c r="F66" s="48">
        <f t="shared" si="5"/>
        <v>157.65625</v>
      </c>
      <c r="G66" s="28">
        <f t="shared" si="8"/>
        <v>4.0033389913693866E-2</v>
      </c>
      <c r="H66" s="28">
        <f t="shared" si="8"/>
        <v>4.5762472236399385E-2</v>
      </c>
      <c r="I66" s="53">
        <f t="shared" si="9"/>
        <v>17.3142265007852</v>
      </c>
      <c r="J66" s="53">
        <f t="shared" si="9"/>
        <v>15.14662881365525</v>
      </c>
    </row>
    <row r="67" spans="1:10" x14ac:dyDescent="0.2">
      <c r="A67" s="25" t="s">
        <v>202</v>
      </c>
      <c r="B67" s="22" t="s">
        <v>132</v>
      </c>
      <c r="C67">
        <v>72059</v>
      </c>
      <c r="D67">
        <v>5304</v>
      </c>
      <c r="E67" s="48">
        <f t="shared" si="5"/>
        <v>2251.84375</v>
      </c>
      <c r="F67" s="48">
        <f t="shared" si="5"/>
        <v>165.75</v>
      </c>
      <c r="G67" s="28">
        <f t="shared" si="8"/>
        <v>4.5071008235958547E-2</v>
      </c>
      <c r="H67" s="28">
        <f t="shared" si="8"/>
        <v>4.1743550722037663E-2</v>
      </c>
      <c r="I67" s="53">
        <f t="shared" si="9"/>
        <v>15.379003214907863</v>
      </c>
      <c r="J67" s="53">
        <f t="shared" si="9"/>
        <v>16.604892697688321</v>
      </c>
    </row>
    <row r="68" spans="1:10" x14ac:dyDescent="0.2">
      <c r="A68" s="25" t="s">
        <v>203</v>
      </c>
      <c r="B68" s="22" t="s">
        <v>133</v>
      </c>
      <c r="C68" s="22">
        <v>76306</v>
      </c>
      <c r="D68" s="22">
        <v>5494</v>
      </c>
      <c r="E68" s="48">
        <f t="shared" si="5"/>
        <v>2384.5625</v>
      </c>
      <c r="F68" s="48">
        <f t="shared" si="5"/>
        <v>171.6875</v>
      </c>
      <c r="G68" s="28">
        <f t="shared" si="8"/>
        <v>5.1292224937085198E-2</v>
      </c>
      <c r="H68" s="28">
        <f t="shared" si="8"/>
        <v>4.0153560649995035E-2</v>
      </c>
      <c r="I68" s="53">
        <f t="shared" si="9"/>
        <v>13.513689090503606</v>
      </c>
      <c r="J68" s="53">
        <f t="shared" si="9"/>
        <v>17.262408845927116</v>
      </c>
    </row>
    <row r="69" spans="1:10" x14ac:dyDescent="0.2">
      <c r="A69" s="25" t="s">
        <v>204</v>
      </c>
      <c r="B69" s="22" t="s">
        <v>134</v>
      </c>
      <c r="C69" s="22">
        <v>80604</v>
      </c>
      <c r="D69" s="22">
        <v>5690</v>
      </c>
      <c r="E69" s="48">
        <f t="shared" si="5"/>
        <v>2518.875</v>
      </c>
      <c r="F69" s="48">
        <f t="shared" si="5"/>
        <v>177.8125</v>
      </c>
      <c r="G69" s="28">
        <f t="shared" si="8"/>
        <v>5.1495123417814093E-2</v>
      </c>
      <c r="H69" s="28">
        <f t="shared" si="8"/>
        <v>3.5734357899210499E-2</v>
      </c>
      <c r="I69" s="53">
        <f t="shared" si="9"/>
        <v>13.460443136255494</v>
      </c>
      <c r="J69" s="53">
        <f t="shared" si="9"/>
        <v>19.397219407579154</v>
      </c>
    </row>
    <row r="70" spans="1:10" x14ac:dyDescent="0.2">
      <c r="A70" s="87" t="s">
        <v>205</v>
      </c>
      <c r="B70" s="85" t="s">
        <v>135</v>
      </c>
      <c r="C70" s="85">
        <v>84495</v>
      </c>
      <c r="D70" s="85">
        <v>5924</v>
      </c>
      <c r="E70" s="89">
        <f>C70/32</f>
        <v>2640.46875</v>
      </c>
      <c r="F70" s="89">
        <f>D70/32</f>
        <v>185.125</v>
      </c>
      <c r="G70" s="100">
        <f>LN(C72/C68)/4</f>
        <v>4.75000005450288E-2</v>
      </c>
      <c r="H70" s="100">
        <f>LN(D72/D68)/4</f>
        <v>3.5371414530021551E-2</v>
      </c>
      <c r="I70" s="86">
        <f>LN(2)/G70</f>
        <v>14.592572054875227</v>
      </c>
      <c r="J70" s="86">
        <f>LN(2)/H70</f>
        <v>19.596252786883468</v>
      </c>
    </row>
    <row r="71" spans="1:10" x14ac:dyDescent="0.2">
      <c r="A71" s="25" t="s">
        <v>206</v>
      </c>
      <c r="B71" t="s">
        <v>146</v>
      </c>
      <c r="C71" s="22">
        <v>88541</v>
      </c>
      <c r="D71" s="22">
        <v>6119</v>
      </c>
      <c r="E71" s="48">
        <f t="shared" si="5"/>
        <v>2766.90625</v>
      </c>
      <c r="F71" s="48">
        <f t="shared" si="5"/>
        <v>191.21875</v>
      </c>
      <c r="H71" s="28"/>
      <c r="I71" s="51"/>
      <c r="J71" s="53"/>
    </row>
    <row r="72" spans="1:10" x14ac:dyDescent="0.2">
      <c r="A72" s="25" t="s">
        <v>156</v>
      </c>
      <c r="B72" t="s">
        <v>147</v>
      </c>
      <c r="C72" s="22">
        <v>92273</v>
      </c>
      <c r="D72" s="22">
        <v>6329</v>
      </c>
      <c r="E72" s="48">
        <f t="shared" si="5"/>
        <v>2883.53125</v>
      </c>
      <c r="F72" s="48">
        <f t="shared" si="5"/>
        <v>197.78125</v>
      </c>
      <c r="H72" s="28"/>
      <c r="I72" s="51"/>
      <c r="J72" s="53"/>
    </row>
    <row r="73" spans="1:10" x14ac:dyDescent="0.2">
      <c r="A73" s="25"/>
      <c r="B73" s="2"/>
      <c r="I73" s="51"/>
      <c r="J73" s="51"/>
    </row>
    <row r="74" spans="1:10" x14ac:dyDescent="0.2">
      <c r="A74" s="25"/>
      <c r="I74" s="51"/>
      <c r="J74" s="51"/>
    </row>
    <row r="75" spans="1:10" x14ac:dyDescent="0.2">
      <c r="A75" s="25"/>
      <c r="I75" s="51"/>
      <c r="J75" s="51"/>
    </row>
    <row r="76" spans="1:10" x14ac:dyDescent="0.2">
      <c r="A76" s="25" t="s">
        <v>194</v>
      </c>
      <c r="B76" t="s">
        <v>160</v>
      </c>
      <c r="C76">
        <v>366550</v>
      </c>
      <c r="D76">
        <v>21855</v>
      </c>
      <c r="E76" s="48">
        <f t="shared" ref="E76:E77" si="10">C76/32</f>
        <v>11454.6875</v>
      </c>
      <c r="F76" s="48">
        <f t="shared" ref="F76:F77" si="11">D76/32</f>
        <v>682.96875</v>
      </c>
      <c r="I76" s="51"/>
      <c r="J76" s="51"/>
    </row>
    <row r="77" spans="1:10" x14ac:dyDescent="0.2">
      <c r="A77" s="25" t="s">
        <v>195</v>
      </c>
      <c r="B77" t="s">
        <v>161</v>
      </c>
      <c r="C77">
        <v>371096</v>
      </c>
      <c r="D77">
        <v>22064</v>
      </c>
      <c r="E77" s="48">
        <f t="shared" si="10"/>
        <v>11596.75</v>
      </c>
      <c r="F77" s="48">
        <f t="shared" si="11"/>
        <v>689.5</v>
      </c>
      <c r="I77" s="51"/>
      <c r="J77" s="51"/>
    </row>
    <row r="78" spans="1:10" x14ac:dyDescent="0.2">
      <c r="A78" s="87" t="s">
        <v>196</v>
      </c>
      <c r="B78" s="85" t="s">
        <v>162</v>
      </c>
      <c r="C78" s="85">
        <v>375961</v>
      </c>
      <c r="D78" s="85">
        <v>22258</v>
      </c>
      <c r="E78" s="89">
        <f>C78/32</f>
        <v>11748.78125</v>
      </c>
      <c r="F78" s="89">
        <f>D78/32</f>
        <v>695.5625</v>
      </c>
      <c r="G78" s="100">
        <f>LN(C80/C76)/4</f>
        <v>1.2145246208442146E-2</v>
      </c>
      <c r="H78" s="100">
        <f>LN(D80/D76)/4</f>
        <v>8.3357927869344376E-3</v>
      </c>
      <c r="I78" s="86">
        <f>LN(2)/G78</f>
        <v>57.07148036884913</v>
      </c>
      <c r="J78" s="86">
        <f>LN(2)/H78</f>
        <v>83.153120318248256</v>
      </c>
    </row>
    <row r="79" spans="1:10" x14ac:dyDescent="0.2">
      <c r="A79" s="25" t="s">
        <v>197</v>
      </c>
      <c r="B79" t="s">
        <v>163</v>
      </c>
      <c r="C79">
        <v>379884</v>
      </c>
      <c r="D79">
        <v>22433</v>
      </c>
      <c r="E79" s="48">
        <f t="shared" ref="E79:E80" si="12">C79/32</f>
        <v>11871.375</v>
      </c>
      <c r="F79" s="48">
        <f t="shared" ref="F79:F80" si="13">D79/32</f>
        <v>701.03125</v>
      </c>
      <c r="I79" s="51"/>
      <c r="J79" s="51"/>
    </row>
    <row r="80" spans="1:10" x14ac:dyDescent="0.2">
      <c r="A80" s="25" t="s">
        <v>198</v>
      </c>
      <c r="B80" t="s">
        <v>164</v>
      </c>
      <c r="C80">
        <v>384797</v>
      </c>
      <c r="D80">
        <v>22596</v>
      </c>
      <c r="E80" s="48">
        <f t="shared" si="12"/>
        <v>12024.90625</v>
      </c>
      <c r="F80" s="48">
        <f t="shared" si="13"/>
        <v>706.125</v>
      </c>
      <c r="I80" s="51"/>
      <c r="J80" s="51"/>
    </row>
    <row r="81" spans="4:10" x14ac:dyDescent="0.2">
      <c r="D81" t="s">
        <v>259</v>
      </c>
      <c r="I81" s="51"/>
      <c r="J81" s="51"/>
    </row>
    <row r="82" spans="4:10" x14ac:dyDescent="0.2">
      <c r="I82" s="51"/>
      <c r="J82" s="51"/>
    </row>
    <row r="83" spans="4:10" x14ac:dyDescent="0.2">
      <c r="I83" s="51"/>
      <c r="J83" s="51"/>
    </row>
    <row r="84" spans="4:10" x14ac:dyDescent="0.2">
      <c r="I84" s="51"/>
      <c r="J84" s="51"/>
    </row>
  </sheetData>
  <phoneticPr fontId="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BBE9-E947-46B9-A213-00ED30929874}">
  <dimension ref="A1:J82"/>
  <sheetViews>
    <sheetView workbookViewId="0">
      <pane xSplit="2" ySplit="5" topLeftCell="D24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283</v>
      </c>
      <c r="E1" t="s">
        <v>284</v>
      </c>
    </row>
    <row r="2" spans="1:10" x14ac:dyDescent="0.2">
      <c r="A2" s="1"/>
      <c r="B2" s="3"/>
      <c r="C2" s="3"/>
      <c r="E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52" t="s">
        <v>55</v>
      </c>
      <c r="B6" s="4" t="s">
        <v>30</v>
      </c>
      <c r="C6">
        <v>22</v>
      </c>
      <c r="E6" s="48">
        <f t="shared" ref="E6:F37" si="0">C6/38</f>
        <v>0.57894736842105265</v>
      </c>
      <c r="F6" s="48"/>
    </row>
    <row r="7" spans="1:10" x14ac:dyDescent="0.2">
      <c r="A7" s="52" t="s">
        <v>56</v>
      </c>
      <c r="B7" s="4" t="s">
        <v>29</v>
      </c>
      <c r="C7">
        <v>31</v>
      </c>
      <c r="E7" s="48">
        <f t="shared" si="0"/>
        <v>0.81578947368421051</v>
      </c>
      <c r="F7" s="48"/>
    </row>
    <row r="8" spans="1:10" x14ac:dyDescent="0.2">
      <c r="A8" s="54" t="s">
        <v>57</v>
      </c>
      <c r="B8" s="4" t="s">
        <v>28</v>
      </c>
      <c r="C8">
        <v>51</v>
      </c>
      <c r="D8">
        <v>1</v>
      </c>
      <c r="E8" s="48">
        <f t="shared" si="0"/>
        <v>1.3421052631578947</v>
      </c>
      <c r="F8" s="51">
        <f t="shared" si="0"/>
        <v>2.6315789473684209E-2</v>
      </c>
      <c r="G8" s="16">
        <f t="shared" ref="G8:H23" si="1">LN(C10/C6)/4</f>
        <v>0.38833711144576422</v>
      </c>
      <c r="H8" s="16"/>
      <c r="I8" s="51">
        <f>LN(2)/G8</f>
        <v>1.7849109964777377</v>
      </c>
      <c r="J8" s="51"/>
    </row>
    <row r="9" spans="1:10" x14ac:dyDescent="0.2">
      <c r="A9" s="54" t="s">
        <v>58</v>
      </c>
      <c r="B9" s="4" t="s">
        <v>27</v>
      </c>
      <c r="C9">
        <v>68</v>
      </c>
      <c r="D9">
        <v>2</v>
      </c>
      <c r="E9" s="48">
        <f t="shared" si="0"/>
        <v>1.7894736842105263</v>
      </c>
      <c r="F9" s="51">
        <f t="shared" si="0"/>
        <v>5.2631578947368418E-2</v>
      </c>
      <c r="G9" s="16">
        <f t="shared" si="1"/>
        <v>0.3485816332042887</v>
      </c>
      <c r="H9" s="16"/>
      <c r="I9" s="51">
        <f t="shared" ref="I9:J31" si="2">LN(2)/G9</f>
        <v>1.9884787795280123</v>
      </c>
      <c r="J9" s="51"/>
    </row>
    <row r="10" spans="1:10" x14ac:dyDescent="0.2">
      <c r="A10" s="52" t="s">
        <v>59</v>
      </c>
      <c r="B10" s="4" t="s">
        <v>26</v>
      </c>
      <c r="C10">
        <v>104</v>
      </c>
      <c r="D10">
        <v>3</v>
      </c>
      <c r="E10" s="48">
        <f t="shared" si="0"/>
        <v>2.736842105263158</v>
      </c>
      <c r="F10" s="51">
        <f t="shared" si="0"/>
        <v>7.8947368421052627E-2</v>
      </c>
      <c r="G10" s="16">
        <f t="shared" si="1"/>
        <v>0.31108102496237583</v>
      </c>
      <c r="H10" s="16">
        <f t="shared" si="1"/>
        <v>0.34657359027997264</v>
      </c>
      <c r="I10" s="51">
        <f t="shared" si="2"/>
        <v>2.2281885584110412</v>
      </c>
      <c r="J10" s="51">
        <f>LN(2)/H10</f>
        <v>2</v>
      </c>
    </row>
    <row r="11" spans="1:10" x14ac:dyDescent="0.2">
      <c r="A11" s="52" t="s">
        <v>60</v>
      </c>
      <c r="B11" s="4" t="s">
        <v>25</v>
      </c>
      <c r="C11">
        <v>125</v>
      </c>
      <c r="D11">
        <v>3</v>
      </c>
      <c r="E11" s="48">
        <f t="shared" si="0"/>
        <v>3.2894736842105261</v>
      </c>
      <c r="F11" s="51">
        <f t="shared" si="0"/>
        <v>7.8947368421052627E-2</v>
      </c>
      <c r="G11" s="16">
        <f t="shared" si="1"/>
        <v>0.31319074212384201</v>
      </c>
      <c r="H11" s="16">
        <f t="shared" si="1"/>
        <v>0.22907268296853878</v>
      </c>
      <c r="I11" s="51">
        <f t="shared" si="2"/>
        <v>2.2131790226604489</v>
      </c>
      <c r="J11" s="51">
        <f t="shared" si="2"/>
        <v>3.0258831894641198</v>
      </c>
    </row>
    <row r="12" spans="1:10" x14ac:dyDescent="0.2">
      <c r="A12" s="52" t="s">
        <v>61</v>
      </c>
      <c r="B12" s="4" t="s">
        <v>24</v>
      </c>
      <c r="C12">
        <v>177</v>
      </c>
      <c r="D12">
        <v>4</v>
      </c>
      <c r="E12" s="48">
        <f t="shared" si="0"/>
        <v>4.6578947368421053</v>
      </c>
      <c r="F12" s="51">
        <f t="shared" si="0"/>
        <v>0.10526315789473684</v>
      </c>
      <c r="G12" s="16">
        <f t="shared" si="1"/>
        <v>0.25377282915456212</v>
      </c>
      <c r="H12" s="16">
        <f t="shared" si="1"/>
        <v>0.12770640594149768</v>
      </c>
      <c r="I12" s="51">
        <f t="shared" si="2"/>
        <v>2.7313687713107346</v>
      </c>
      <c r="J12" s="51">
        <f t="shared" si="2"/>
        <v>5.4276617954268955</v>
      </c>
    </row>
    <row r="13" spans="1:10" x14ac:dyDescent="0.2">
      <c r="A13" s="54" t="s">
        <v>62</v>
      </c>
      <c r="B13" s="4" t="s">
        <v>23</v>
      </c>
      <c r="C13">
        <v>238</v>
      </c>
      <c r="D13">
        <v>5</v>
      </c>
      <c r="E13" s="48">
        <f t="shared" si="0"/>
        <v>6.2631578947368425</v>
      </c>
      <c r="F13" s="51">
        <f t="shared" si="0"/>
        <v>0.13157894736842105</v>
      </c>
      <c r="G13" s="16">
        <f t="shared" si="1"/>
        <v>0.26095101304327867</v>
      </c>
      <c r="H13" s="16">
        <f t="shared" si="1"/>
        <v>0.12770640594149768</v>
      </c>
      <c r="I13" s="51">
        <f t="shared" si="2"/>
        <v>2.6562348713510722</v>
      </c>
      <c r="J13" s="51">
        <f t="shared" si="2"/>
        <v>5.4276617954268955</v>
      </c>
    </row>
    <row r="14" spans="1:10" x14ac:dyDescent="0.2">
      <c r="A14" s="52" t="s">
        <v>63</v>
      </c>
      <c r="B14" s="4" t="s">
        <v>22</v>
      </c>
      <c r="C14">
        <v>287</v>
      </c>
      <c r="D14">
        <v>5</v>
      </c>
      <c r="E14" s="48">
        <f t="shared" si="0"/>
        <v>7.5526315789473681</v>
      </c>
      <c r="F14" s="51">
        <f t="shared" si="0"/>
        <v>0.13157894736842105</v>
      </c>
      <c r="G14" s="16">
        <f t="shared" si="1"/>
        <v>0.21898485908764692</v>
      </c>
      <c r="H14" s="16">
        <f t="shared" si="1"/>
        <v>5.5785887828552441E-2</v>
      </c>
      <c r="I14" s="51">
        <f t="shared" si="2"/>
        <v>3.1652744552650498</v>
      </c>
      <c r="J14" s="51">
        <f t="shared" si="2"/>
        <v>12.425134878021559</v>
      </c>
    </row>
    <row r="15" spans="1:10" x14ac:dyDescent="0.2">
      <c r="A15" s="52" t="s">
        <v>64</v>
      </c>
      <c r="B15" s="4" t="s">
        <v>21</v>
      </c>
      <c r="C15">
        <v>355</v>
      </c>
      <c r="D15">
        <v>5</v>
      </c>
      <c r="E15" s="48">
        <f t="shared" si="0"/>
        <v>9.3421052631578956</v>
      </c>
      <c r="F15" s="51">
        <f t="shared" si="0"/>
        <v>0.13157894736842105</v>
      </c>
      <c r="G15" s="16">
        <f t="shared" si="1"/>
        <v>0.20296587184983184</v>
      </c>
      <c r="H15" s="16">
        <f t="shared" si="1"/>
        <v>0</v>
      </c>
      <c r="I15" s="51">
        <f t="shared" si="2"/>
        <v>3.4150922726200168</v>
      </c>
      <c r="J15" s="51"/>
    </row>
    <row r="16" spans="1:10" x14ac:dyDescent="0.2">
      <c r="A16" s="52" t="s">
        <v>65</v>
      </c>
      <c r="B16" s="4" t="s">
        <v>20</v>
      </c>
      <c r="C16">
        <v>425</v>
      </c>
      <c r="D16">
        <v>5</v>
      </c>
      <c r="E16" s="48">
        <f t="shared" si="0"/>
        <v>11.184210526315789</v>
      </c>
      <c r="F16" s="51">
        <f t="shared" si="0"/>
        <v>0.13157894736842105</v>
      </c>
      <c r="G16" s="16">
        <f t="shared" si="1"/>
        <v>0.19814168466940121</v>
      </c>
      <c r="H16" s="16">
        <f t="shared" si="1"/>
        <v>8.4118059155303224E-2</v>
      </c>
      <c r="I16" s="51">
        <f t="shared" si="2"/>
        <v>3.4982400685472075</v>
      </c>
      <c r="J16" s="51">
        <f t="shared" si="2"/>
        <v>8.2401708684245811</v>
      </c>
    </row>
    <row r="17" spans="1:10" x14ac:dyDescent="0.2">
      <c r="A17" s="52" t="s">
        <v>66</v>
      </c>
      <c r="B17" s="4" t="s">
        <v>19</v>
      </c>
      <c r="C17">
        <v>536</v>
      </c>
      <c r="D17">
        <v>5</v>
      </c>
      <c r="E17" s="48">
        <f t="shared" si="0"/>
        <v>14.105263157894736</v>
      </c>
      <c r="F17" s="51">
        <f t="shared" si="0"/>
        <v>0.13157894736842105</v>
      </c>
      <c r="G17" s="16">
        <f t="shared" si="1"/>
        <v>0.1866552985104509</v>
      </c>
      <c r="H17" s="16">
        <f t="shared" si="1"/>
        <v>0.11750090731143391</v>
      </c>
      <c r="I17" s="51">
        <f t="shared" si="2"/>
        <v>3.713514623433718</v>
      </c>
      <c r="J17" s="51">
        <f t="shared" si="2"/>
        <v>5.8990793894277935</v>
      </c>
    </row>
    <row r="18" spans="1:10" x14ac:dyDescent="0.2">
      <c r="A18" s="54" t="s">
        <v>67</v>
      </c>
      <c r="B18" s="4" t="s">
        <v>18</v>
      </c>
      <c r="C18">
        <v>634</v>
      </c>
      <c r="D18">
        <v>7</v>
      </c>
      <c r="E18" s="48">
        <f t="shared" si="0"/>
        <v>16.684210526315791</v>
      </c>
      <c r="F18" s="51">
        <f t="shared" si="0"/>
        <v>0.18421052631578946</v>
      </c>
      <c r="G18" s="16">
        <f t="shared" si="1"/>
        <v>0.18785402217098029</v>
      </c>
      <c r="H18" s="16">
        <f t="shared" si="1"/>
        <v>0.17328679513998632</v>
      </c>
      <c r="I18" s="51">
        <f t="shared" si="2"/>
        <v>3.6898181500157556</v>
      </c>
      <c r="J18" s="51">
        <f t="shared" si="2"/>
        <v>4</v>
      </c>
    </row>
    <row r="19" spans="1:10" x14ac:dyDescent="0.2">
      <c r="A19" s="54" t="s">
        <v>68</v>
      </c>
      <c r="B19" s="4" t="s">
        <v>17</v>
      </c>
      <c r="C19">
        <v>749</v>
      </c>
      <c r="D19">
        <v>8</v>
      </c>
      <c r="E19" s="48">
        <f t="shared" si="0"/>
        <v>19.710526315789473</v>
      </c>
      <c r="F19" s="51">
        <f t="shared" si="0"/>
        <v>0.21052631578947367</v>
      </c>
      <c r="G19" s="16">
        <f t="shared" si="1"/>
        <v>0.16834080245153729</v>
      </c>
      <c r="H19" s="16">
        <f t="shared" si="1"/>
        <v>0.25740485429528953</v>
      </c>
      <c r="I19" s="51">
        <f t="shared" si="2"/>
        <v>4.1175233245041207</v>
      </c>
      <c r="J19" s="51">
        <f t="shared" si="2"/>
        <v>2.6928287054166473</v>
      </c>
    </row>
    <row r="20" spans="1:10" x14ac:dyDescent="0.2">
      <c r="A20" s="54" t="s">
        <v>69</v>
      </c>
      <c r="B20" s="4" t="s">
        <v>16</v>
      </c>
      <c r="C20">
        <v>901</v>
      </c>
      <c r="D20">
        <v>10</v>
      </c>
      <c r="E20" s="48">
        <f t="shared" si="0"/>
        <v>23.710526315789473</v>
      </c>
      <c r="F20" s="51">
        <f t="shared" si="0"/>
        <v>0.26315789473684209</v>
      </c>
      <c r="G20" s="16">
        <f t="shared" si="1"/>
        <v>0.16384412991836969</v>
      </c>
      <c r="H20" s="16">
        <f t="shared" si="1"/>
        <v>0.20666964329611698</v>
      </c>
      <c r="I20" s="51">
        <f t="shared" si="2"/>
        <v>4.2305280079627181</v>
      </c>
      <c r="J20" s="51">
        <f t="shared" si="2"/>
        <v>3.3538896642251501</v>
      </c>
    </row>
    <row r="21" spans="1:10" x14ac:dyDescent="0.2">
      <c r="A21" s="52" t="s">
        <v>70</v>
      </c>
      <c r="B21" s="4" t="s">
        <v>15</v>
      </c>
      <c r="C21">
        <v>1051</v>
      </c>
      <c r="D21">
        <v>14</v>
      </c>
      <c r="E21" s="48">
        <f t="shared" si="0"/>
        <v>27.657894736842106</v>
      </c>
      <c r="F21" s="51">
        <f t="shared" si="0"/>
        <v>0.36842105263157893</v>
      </c>
      <c r="G21" s="16">
        <f t="shared" si="1"/>
        <v>0.15440008980928108</v>
      </c>
      <c r="H21" s="16">
        <f t="shared" si="1"/>
        <v>0.17328679513998632</v>
      </c>
      <c r="I21" s="51">
        <f t="shared" si="2"/>
        <v>4.4892925996101321</v>
      </c>
      <c r="J21" s="51">
        <f t="shared" si="2"/>
        <v>4</v>
      </c>
    </row>
    <row r="22" spans="1:10" x14ac:dyDescent="0.2">
      <c r="A22" s="52" t="s">
        <v>71</v>
      </c>
      <c r="B22" s="4" t="s">
        <v>14</v>
      </c>
      <c r="C22">
        <v>1221</v>
      </c>
      <c r="D22">
        <v>16</v>
      </c>
      <c r="E22" s="48">
        <f t="shared" si="0"/>
        <v>32.131578947368418</v>
      </c>
      <c r="F22" s="51">
        <f t="shared" si="0"/>
        <v>0.42105263157894735</v>
      </c>
      <c r="G22" s="16">
        <f t="shared" si="1"/>
        <v>0.1494315017011692</v>
      </c>
      <c r="H22" s="16">
        <f t="shared" si="1"/>
        <v>0.14694666622552977</v>
      </c>
      <c r="I22" s="51">
        <f t="shared" si="2"/>
        <v>4.6385612984475673</v>
      </c>
      <c r="J22" s="51">
        <f t="shared" si="2"/>
        <v>4.7169983393575041</v>
      </c>
    </row>
    <row r="23" spans="1:10" x14ac:dyDescent="0.2">
      <c r="A23" s="52" t="s">
        <v>72</v>
      </c>
      <c r="B23" s="4" t="s">
        <v>13</v>
      </c>
      <c r="C23">
        <v>1389</v>
      </c>
      <c r="D23">
        <v>16</v>
      </c>
      <c r="E23" s="48">
        <f t="shared" si="0"/>
        <v>36.55263157894737</v>
      </c>
      <c r="F23" s="51">
        <f t="shared" si="0"/>
        <v>0.42105263157894735</v>
      </c>
      <c r="G23" s="16">
        <f t="shared" si="1"/>
        <v>0.14297727174001532</v>
      </c>
      <c r="H23" s="16">
        <f t="shared" si="1"/>
        <v>0.1129962809357643</v>
      </c>
      <c r="I23" s="51">
        <f t="shared" si="2"/>
        <v>4.8479536091606148</v>
      </c>
      <c r="J23" s="51">
        <f t="shared" si="2"/>
        <v>6.1342477364718135</v>
      </c>
    </row>
    <row r="24" spans="1:10" x14ac:dyDescent="0.2">
      <c r="A24" s="52" t="s">
        <v>73</v>
      </c>
      <c r="B24" s="4" t="s">
        <v>12</v>
      </c>
      <c r="C24">
        <v>1638</v>
      </c>
      <c r="D24">
        <v>18</v>
      </c>
      <c r="E24" s="48">
        <f t="shared" si="0"/>
        <v>43.10526315789474</v>
      </c>
      <c r="F24" s="51">
        <f t="shared" si="0"/>
        <v>0.47368421052631576</v>
      </c>
      <c r="G24" s="16">
        <f t="shared" ref="G24:H39" si="3">LN(C26/C22)/4</f>
        <v>0.12399346640749122</v>
      </c>
      <c r="H24" s="16">
        <f t="shared" si="3"/>
        <v>0.16534962056134125</v>
      </c>
      <c r="I24" s="51">
        <f t="shared" si="2"/>
        <v>5.5901911660570205</v>
      </c>
      <c r="J24" s="51">
        <f t="shared" si="2"/>
        <v>4.1920095020889523</v>
      </c>
    </row>
    <row r="25" spans="1:10" x14ac:dyDescent="0.2">
      <c r="A25" s="52" t="s">
        <v>74</v>
      </c>
      <c r="B25" s="21" t="s">
        <v>11</v>
      </c>
      <c r="C25" s="22">
        <v>1862</v>
      </c>
      <c r="D25" s="55">
        <v>22</v>
      </c>
      <c r="E25" s="48">
        <f t="shared" si="0"/>
        <v>49</v>
      </c>
      <c r="F25" s="48">
        <f t="shared" si="0"/>
        <v>0.57894736842105265</v>
      </c>
      <c r="G25" s="28">
        <f t="shared" si="3"/>
        <v>0.12727406688000925</v>
      </c>
      <c r="H25" s="28">
        <f t="shared" si="3"/>
        <v>0.18097970980667474</v>
      </c>
      <c r="I25" s="53">
        <f t="shared" si="2"/>
        <v>5.4460990958466562</v>
      </c>
      <c r="J25" s="53">
        <f t="shared" si="2"/>
        <v>3.8299717758436875</v>
      </c>
    </row>
    <row r="26" spans="1:10" x14ac:dyDescent="0.2">
      <c r="A26" s="52" t="s">
        <v>75</v>
      </c>
      <c r="B26" s="4" t="s">
        <v>10</v>
      </c>
      <c r="C26">
        <v>2005</v>
      </c>
      <c r="D26">
        <v>31</v>
      </c>
      <c r="E26" s="48">
        <f t="shared" si="0"/>
        <v>52.763157894736842</v>
      </c>
      <c r="F26" s="48">
        <f t="shared" si="0"/>
        <v>0.81578947368421051</v>
      </c>
      <c r="G26" s="16">
        <f t="shared" si="3"/>
        <v>0.11104619304486747</v>
      </c>
      <c r="H26" s="16">
        <f t="shared" si="3"/>
        <v>0.21770708944934944</v>
      </c>
      <c r="I26" s="51">
        <f t="shared" si="2"/>
        <v>6.2419715755576046</v>
      </c>
      <c r="J26" s="51">
        <f t="shared" si="2"/>
        <v>3.1838521304617835</v>
      </c>
    </row>
    <row r="27" spans="1:10" x14ac:dyDescent="0.2">
      <c r="A27" s="52" t="s">
        <v>76</v>
      </c>
      <c r="B27" s="4" t="s">
        <v>9</v>
      </c>
      <c r="C27">
        <v>2311</v>
      </c>
      <c r="D27">
        <v>33</v>
      </c>
      <c r="E27" s="48">
        <f t="shared" si="0"/>
        <v>60.815789473684212</v>
      </c>
      <c r="F27" s="48">
        <f t="shared" si="0"/>
        <v>0.86842105263157898</v>
      </c>
      <c r="G27" s="16">
        <f t="shared" si="3"/>
        <v>0.1146992847963908</v>
      </c>
      <c r="H27" s="16">
        <f t="shared" si="3"/>
        <v>0.23800220361905858</v>
      </c>
      <c r="I27" s="51">
        <f t="shared" si="2"/>
        <v>6.0431691600378343</v>
      </c>
      <c r="J27" s="51">
        <f t="shared" si="2"/>
        <v>2.9123561463715788</v>
      </c>
    </row>
    <row r="28" spans="1:10" x14ac:dyDescent="0.2">
      <c r="A28" s="54" t="s">
        <v>79</v>
      </c>
      <c r="B28" s="4" t="s">
        <v>8</v>
      </c>
      <c r="C28">
        <v>2554</v>
      </c>
      <c r="D28">
        <v>43</v>
      </c>
      <c r="E28" s="48">
        <f t="shared" si="0"/>
        <v>67.21052631578948</v>
      </c>
      <c r="F28" s="48">
        <f t="shared" si="0"/>
        <v>1.131578947368421</v>
      </c>
      <c r="G28" s="16">
        <f t="shared" si="3"/>
        <v>0.13077970726000973</v>
      </c>
      <c r="H28" s="16">
        <f t="shared" si="3"/>
        <v>0.20717316813904232</v>
      </c>
      <c r="I28" s="51">
        <f t="shared" si="2"/>
        <v>5.3001126480721084</v>
      </c>
      <c r="J28" s="51">
        <f t="shared" si="2"/>
        <v>3.3457381898738259</v>
      </c>
    </row>
    <row r="29" spans="1:10" x14ac:dyDescent="0.2">
      <c r="A29" s="54" t="s">
        <v>80</v>
      </c>
      <c r="B29" s="4" t="s">
        <v>7</v>
      </c>
      <c r="C29">
        <v>2946</v>
      </c>
      <c r="D29">
        <v>57</v>
      </c>
      <c r="E29" s="48">
        <f t="shared" si="0"/>
        <v>77.526315789473685</v>
      </c>
      <c r="F29" s="48">
        <f t="shared" si="0"/>
        <v>1.5</v>
      </c>
      <c r="G29" s="16">
        <f t="shared" si="3"/>
        <v>0.11268138225213042</v>
      </c>
      <c r="H29" s="16">
        <f t="shared" si="3"/>
        <v>0.21823507275013532</v>
      </c>
      <c r="I29" s="51">
        <f t="shared" si="2"/>
        <v>6.1513904666965535</v>
      </c>
      <c r="J29" s="51">
        <f t="shared" si="2"/>
        <v>3.1761493321174497</v>
      </c>
    </row>
    <row r="30" spans="1:10" x14ac:dyDescent="0.2">
      <c r="A30" s="84" t="s">
        <v>81</v>
      </c>
      <c r="B30" s="131" t="s">
        <v>6</v>
      </c>
      <c r="C30" s="85">
        <v>3383</v>
      </c>
      <c r="D30" s="85">
        <v>71</v>
      </c>
      <c r="E30" s="89">
        <f>C30/38</f>
        <v>89.026315789473685</v>
      </c>
      <c r="F30" s="89">
        <f>D30/38</f>
        <v>1.868421052631579</v>
      </c>
      <c r="G30" s="100">
        <f>LN(C32/C28)/4</f>
        <v>0.11845347550996034</v>
      </c>
      <c r="H30" s="100">
        <f>LN(D32/D28)/4</f>
        <v>0.19552366664411036</v>
      </c>
      <c r="I30" s="86">
        <f>LN(2)/G30</f>
        <v>5.8516407186521171</v>
      </c>
      <c r="J30" s="86">
        <f>LN(2)/H30</f>
        <v>3.5450807181393689</v>
      </c>
    </row>
    <row r="31" spans="1:10" x14ac:dyDescent="0.2">
      <c r="A31" s="52" t="s">
        <v>82</v>
      </c>
      <c r="B31" s="4" t="s">
        <v>5</v>
      </c>
      <c r="C31">
        <v>3627</v>
      </c>
      <c r="D31">
        <v>79</v>
      </c>
      <c r="E31" s="48">
        <f t="shared" si="0"/>
        <v>95.44736842105263</v>
      </c>
      <c r="F31" s="48">
        <f t="shared" si="0"/>
        <v>2.0789473684210527</v>
      </c>
      <c r="G31" s="16">
        <f t="shared" si="3"/>
        <v>0.10102660306174292</v>
      </c>
      <c r="H31" s="16">
        <f t="shared" si="3"/>
        <v>0.15744439165683902</v>
      </c>
      <c r="I31" s="51">
        <f t="shared" si="2"/>
        <v>6.861036197924272</v>
      </c>
      <c r="J31" s="51">
        <f t="shared" si="2"/>
        <v>4.4024888614051605</v>
      </c>
    </row>
    <row r="32" spans="1:10" x14ac:dyDescent="0.2">
      <c r="A32" s="52" t="s">
        <v>85</v>
      </c>
      <c r="B32" s="4" t="s">
        <v>4</v>
      </c>
      <c r="C32">
        <v>4102</v>
      </c>
      <c r="D32">
        <v>94</v>
      </c>
      <c r="E32" s="48">
        <f t="shared" si="0"/>
        <v>107.94736842105263</v>
      </c>
      <c r="F32" s="48">
        <f t="shared" si="0"/>
        <v>2.4736842105263159</v>
      </c>
      <c r="G32" s="16">
        <f t="shared" si="3"/>
        <v>8.9950839742110489E-2</v>
      </c>
      <c r="H32" s="16">
        <f t="shared" si="3"/>
        <v>0.14928313183008918</v>
      </c>
      <c r="I32" s="51">
        <f t="shared" ref="I32:J53" si="4">LN(2)/G32</f>
        <v>7.7058444651234135</v>
      </c>
      <c r="J32" s="51">
        <f t="shared" si="4"/>
        <v>4.6431714826888166</v>
      </c>
    </row>
    <row r="33" spans="1:10" ht="15" x14ac:dyDescent="0.2">
      <c r="A33" s="54" t="s">
        <v>89</v>
      </c>
      <c r="B33" s="4" t="s">
        <v>3</v>
      </c>
      <c r="C33" s="14">
        <v>4413</v>
      </c>
      <c r="D33" s="14">
        <v>107</v>
      </c>
      <c r="E33" s="48">
        <f t="shared" si="0"/>
        <v>116.13157894736842</v>
      </c>
      <c r="F33" s="48">
        <f t="shared" si="0"/>
        <v>2.8157894736842106</v>
      </c>
      <c r="G33" s="16">
        <f t="shared" si="3"/>
        <v>9.0303460441541736E-2</v>
      </c>
      <c r="H33" s="16">
        <f t="shared" si="3"/>
        <v>0.17486408743830251</v>
      </c>
      <c r="I33" s="51">
        <f t="shared" si="4"/>
        <v>7.6757543639056509</v>
      </c>
      <c r="J33" s="51">
        <f t="shared" si="4"/>
        <v>3.9639195829990488</v>
      </c>
    </row>
    <row r="34" spans="1:10" ht="15" x14ac:dyDescent="0.2">
      <c r="A34" s="54" t="s">
        <v>90</v>
      </c>
      <c r="B34" s="4" t="s">
        <v>2</v>
      </c>
      <c r="C34" s="14">
        <v>4848</v>
      </c>
      <c r="D34" s="14">
        <v>129</v>
      </c>
      <c r="E34" s="48">
        <f t="shared" si="0"/>
        <v>127.57894736842105</v>
      </c>
      <c r="F34" s="48">
        <f t="shared" si="0"/>
        <v>3.3947368421052633</v>
      </c>
      <c r="G34" s="16">
        <f t="shared" si="3"/>
        <v>7.670441442399839E-2</v>
      </c>
      <c r="H34" s="16">
        <f t="shared" si="3"/>
        <v>0.15394012923613126</v>
      </c>
      <c r="I34" s="51">
        <f t="shared" si="4"/>
        <v>9.0366009018521556</v>
      </c>
      <c r="J34" s="51">
        <f t="shared" si="4"/>
        <v>4.5027062404028229</v>
      </c>
    </row>
    <row r="35" spans="1:10" ht="15" x14ac:dyDescent="0.2">
      <c r="A35" s="23" t="s">
        <v>94</v>
      </c>
      <c r="B35" s="21" t="s">
        <v>1</v>
      </c>
      <c r="C35" s="56">
        <v>5205</v>
      </c>
      <c r="D35" s="14">
        <v>159</v>
      </c>
      <c r="E35" s="48">
        <f t="shared" si="0"/>
        <v>136.97368421052633</v>
      </c>
      <c r="F35" s="48">
        <f t="shared" si="0"/>
        <v>4.1842105263157894</v>
      </c>
      <c r="G35" s="16">
        <f t="shared" si="3"/>
        <v>7.4919118129963325E-2</v>
      </c>
      <c r="H35" s="16">
        <f t="shared" si="3"/>
        <v>0.13141704920097991</v>
      </c>
      <c r="I35" s="51">
        <f t="shared" si="4"/>
        <v>9.2519399301728615</v>
      </c>
      <c r="J35" s="51">
        <f t="shared" si="4"/>
        <v>5.2744083417966205</v>
      </c>
    </row>
    <row r="36" spans="1:10" ht="15" x14ac:dyDescent="0.2">
      <c r="A36" s="25" t="s">
        <v>95</v>
      </c>
      <c r="B36" s="21" t="s">
        <v>0</v>
      </c>
      <c r="C36" s="56">
        <v>5575</v>
      </c>
      <c r="D36" s="56">
        <v>174</v>
      </c>
      <c r="E36" s="48">
        <f t="shared" si="0"/>
        <v>146.71052631578948</v>
      </c>
      <c r="F36" s="48">
        <f t="shared" si="0"/>
        <v>4.5789473684210522</v>
      </c>
      <c r="G36" s="16">
        <f t="shared" si="3"/>
        <v>6.7708249976864032E-2</v>
      </c>
      <c r="H36" s="16">
        <f t="shared" si="3"/>
        <v>0.11943141883491146</v>
      </c>
      <c r="I36" s="51">
        <f t="shared" si="4"/>
        <v>10.237263269938216</v>
      </c>
      <c r="J36" s="51">
        <f t="shared" si="4"/>
        <v>5.8037255801011112</v>
      </c>
    </row>
    <row r="37" spans="1:10" ht="15" x14ac:dyDescent="0.2">
      <c r="A37" s="31" t="s">
        <v>258</v>
      </c>
      <c r="B37" s="4" t="s">
        <v>83</v>
      </c>
      <c r="C37" s="56">
        <v>5955</v>
      </c>
      <c r="D37" s="56">
        <v>181</v>
      </c>
      <c r="E37" s="48">
        <f t="shared" si="0"/>
        <v>156.71052631578948</v>
      </c>
      <c r="F37" s="48">
        <f t="shared" si="0"/>
        <v>4.7631578947368425</v>
      </c>
      <c r="G37" s="16">
        <f t="shared" si="3"/>
        <v>6.2149919565562511E-2</v>
      </c>
      <c r="H37" s="16">
        <f t="shared" si="3"/>
        <v>9.4458292361519591E-2</v>
      </c>
      <c r="I37" s="51">
        <f t="shared" si="4"/>
        <v>11.152825062448199</v>
      </c>
      <c r="J37" s="51">
        <f t="shared" si="4"/>
        <v>7.3381294879550403</v>
      </c>
    </row>
    <row r="38" spans="1:10" ht="15" x14ac:dyDescent="0.2">
      <c r="A38" s="31" t="s">
        <v>97</v>
      </c>
      <c r="B38" s="4" t="s">
        <v>84</v>
      </c>
      <c r="C38" s="14">
        <v>6356</v>
      </c>
      <c r="D38" s="14">
        <v>208</v>
      </c>
      <c r="E38" s="48">
        <f t="shared" ref="E38:F69" si="5">C38/38</f>
        <v>167.26315789473685</v>
      </c>
      <c r="F38" s="48">
        <f t="shared" si="5"/>
        <v>5.4736842105263159</v>
      </c>
      <c r="G38" s="16">
        <f t="shared" si="3"/>
        <v>5.4536132479162322E-2</v>
      </c>
      <c r="H38" s="16">
        <f t="shared" si="3"/>
        <v>8.5550727832549467E-2</v>
      </c>
      <c r="I38" s="51">
        <f t="shared" si="4"/>
        <v>12.709870484944812</v>
      </c>
      <c r="J38" s="51">
        <f t="shared" si="4"/>
        <v>8.1021774813729142</v>
      </c>
    </row>
    <row r="39" spans="1:10" ht="15" x14ac:dyDescent="0.2">
      <c r="A39" s="31" t="s">
        <v>102</v>
      </c>
      <c r="B39" s="4" t="s">
        <v>86</v>
      </c>
      <c r="C39" s="14">
        <v>6674</v>
      </c>
      <c r="D39" s="14">
        <v>232</v>
      </c>
      <c r="E39" s="48">
        <f t="shared" si="5"/>
        <v>175.63157894736841</v>
      </c>
      <c r="F39" s="48">
        <f t="shared" si="5"/>
        <v>6.1052631578947372</v>
      </c>
      <c r="G39" s="16">
        <f t="shared" si="3"/>
        <v>4.7531890604855034E-2</v>
      </c>
      <c r="H39" s="16">
        <f t="shared" si="3"/>
        <v>9.3414250227984691E-2</v>
      </c>
      <c r="I39" s="51">
        <f t="shared" si="4"/>
        <v>14.582781617551426</v>
      </c>
      <c r="J39" s="51">
        <f t="shared" si="4"/>
        <v>7.4201439166750909</v>
      </c>
    </row>
    <row r="40" spans="1:10" ht="15" x14ac:dyDescent="0.2">
      <c r="A40" s="31" t="s">
        <v>104</v>
      </c>
      <c r="B40" s="4" t="s">
        <v>87</v>
      </c>
      <c r="C40" s="14">
        <v>6934</v>
      </c>
      <c r="D40" s="14">
        <v>245</v>
      </c>
      <c r="E40" s="48">
        <f t="shared" si="5"/>
        <v>182.47368421052633</v>
      </c>
      <c r="F40" s="48">
        <f t="shared" si="5"/>
        <v>6.4473684210526319</v>
      </c>
      <c r="G40" s="16">
        <f t="shared" ref="G40:H55" si="6">LN(C42/C38)/4</f>
        <v>4.4094442104918405E-2</v>
      </c>
      <c r="H40" s="16">
        <f t="shared" si="6"/>
        <v>7.9613432779633647E-2</v>
      </c>
      <c r="I40" s="51">
        <f t="shared" si="4"/>
        <v>15.719604273723874</v>
      </c>
      <c r="J40" s="51">
        <f t="shared" si="4"/>
        <v>8.7064099155043984</v>
      </c>
    </row>
    <row r="41" spans="1:10" ht="15" x14ac:dyDescent="0.2">
      <c r="A41" s="31" t="s">
        <v>159</v>
      </c>
      <c r="B41" s="4" t="s">
        <v>88</v>
      </c>
      <c r="C41" s="14">
        <v>7202</v>
      </c>
      <c r="D41" s="14">
        <v>263</v>
      </c>
      <c r="E41" s="48">
        <f t="shared" si="5"/>
        <v>189.52631578947367</v>
      </c>
      <c r="F41" s="48">
        <f t="shared" si="5"/>
        <v>6.9210526315789478</v>
      </c>
      <c r="G41" s="16">
        <f t="shared" si="6"/>
        <v>4.2729817088689143E-2</v>
      </c>
      <c r="H41" s="16">
        <f t="shared" si="6"/>
        <v>7.5663903560485857E-2</v>
      </c>
      <c r="I41" s="51">
        <f t="shared" si="4"/>
        <v>16.22162760774901</v>
      </c>
      <c r="J41" s="51">
        <f t="shared" si="4"/>
        <v>9.1608699517576735</v>
      </c>
    </row>
    <row r="42" spans="1:10" ht="15" x14ac:dyDescent="0.2">
      <c r="A42" s="31" t="s">
        <v>105</v>
      </c>
      <c r="B42" s="4" t="s">
        <v>98</v>
      </c>
      <c r="C42" s="14">
        <v>7582</v>
      </c>
      <c r="D42" s="14">
        <v>286</v>
      </c>
      <c r="E42" s="48">
        <f t="shared" si="5"/>
        <v>199.52631578947367</v>
      </c>
      <c r="F42" s="48">
        <f t="shared" si="5"/>
        <v>7.5263157894736841</v>
      </c>
      <c r="G42" s="16">
        <f t="shared" si="6"/>
        <v>4.7859412984648617E-2</v>
      </c>
      <c r="H42" s="16">
        <f t="shared" si="6"/>
        <v>7.5969189592940398E-2</v>
      </c>
      <c r="I42" s="51">
        <f t="shared" si="4"/>
        <v>14.482985421954071</v>
      </c>
      <c r="J42" s="51">
        <f t="shared" si="4"/>
        <v>9.1240565323123768</v>
      </c>
    </row>
    <row r="43" spans="1:10" ht="15" x14ac:dyDescent="0.2">
      <c r="A43" s="25" t="s">
        <v>106</v>
      </c>
      <c r="B43" s="4" t="s">
        <v>99</v>
      </c>
      <c r="C43" s="14">
        <v>7918</v>
      </c>
      <c r="D43" s="14">
        <v>314</v>
      </c>
      <c r="E43" s="48">
        <f t="shared" si="5"/>
        <v>208.36842105263159</v>
      </c>
      <c r="F43" s="48">
        <f t="shared" si="5"/>
        <v>8.2631578947368425</v>
      </c>
      <c r="G43" s="16">
        <f t="shared" si="6"/>
        <v>4.8445057803609824E-2</v>
      </c>
      <c r="H43" s="16">
        <f t="shared" si="6"/>
        <v>6.9292686942273668E-2</v>
      </c>
      <c r="I43" s="51">
        <f t="shared" si="4"/>
        <v>14.307902848828808</v>
      </c>
      <c r="J43" s="51">
        <f t="shared" si="4"/>
        <v>10.003179428406234</v>
      </c>
    </row>
    <row r="44" spans="1:10" ht="15" x14ac:dyDescent="0.2">
      <c r="A44" s="25" t="s">
        <v>111</v>
      </c>
      <c r="B44" s="4" t="s">
        <v>100</v>
      </c>
      <c r="C44" s="14">
        <v>8397</v>
      </c>
      <c r="D44" s="14">
        <v>332</v>
      </c>
      <c r="E44" s="48">
        <f t="shared" si="5"/>
        <v>220.97368421052633</v>
      </c>
      <c r="F44" s="48">
        <f t="shared" si="5"/>
        <v>8.7368421052631575</v>
      </c>
      <c r="G44" s="16">
        <f t="shared" si="6"/>
        <v>5.0709638924932028E-2</v>
      </c>
      <c r="H44" s="16">
        <f t="shared" si="6"/>
        <v>5.7528055157575773E-2</v>
      </c>
      <c r="I44" s="51">
        <f t="shared" si="4"/>
        <v>13.668943326258843</v>
      </c>
      <c r="J44" s="51">
        <f t="shared" si="4"/>
        <v>12.048854748545518</v>
      </c>
    </row>
    <row r="45" spans="1:10" ht="15" x14ac:dyDescent="0.2">
      <c r="A45" s="25" t="s">
        <v>113</v>
      </c>
      <c r="B45" s="21" t="s">
        <v>101</v>
      </c>
      <c r="C45" s="56">
        <v>8742</v>
      </c>
      <c r="D45" s="56">
        <v>347</v>
      </c>
      <c r="E45" s="48">
        <f t="shared" si="5"/>
        <v>230.05263157894737</v>
      </c>
      <c r="F45" s="48">
        <f t="shared" si="5"/>
        <v>9.1315789473684212</v>
      </c>
      <c r="G45" s="16">
        <f t="shared" si="6"/>
        <v>4.7973754287967907E-2</v>
      </c>
      <c r="H45" s="16">
        <f t="shared" si="6"/>
        <v>4.7694566703044512E-2</v>
      </c>
      <c r="I45" s="51">
        <f t="shared" si="4"/>
        <v>14.448466476049605</v>
      </c>
      <c r="J45" s="51">
        <f t="shared" si="4"/>
        <v>14.533042828035573</v>
      </c>
    </row>
    <row r="46" spans="1:10" ht="15" x14ac:dyDescent="0.2">
      <c r="A46" s="25" t="s">
        <v>114</v>
      </c>
      <c r="B46" s="4" t="s">
        <v>103</v>
      </c>
      <c r="C46" s="14">
        <v>9287</v>
      </c>
      <c r="D46" s="14">
        <v>360</v>
      </c>
      <c r="E46" s="48">
        <f t="shared" si="5"/>
        <v>244.39473684210526</v>
      </c>
      <c r="F46" s="48">
        <f t="shared" si="5"/>
        <v>9.473684210526315</v>
      </c>
      <c r="G46" s="16">
        <f t="shared" si="6"/>
        <v>4.0051476897434449E-2</v>
      </c>
      <c r="H46" s="16">
        <f t="shared" si="6"/>
        <v>4.7206614597520145E-2</v>
      </c>
      <c r="I46" s="51">
        <f t="shared" si="4"/>
        <v>17.306407509889997</v>
      </c>
      <c r="J46" s="51">
        <f t="shared" si="4"/>
        <v>14.683263912688153</v>
      </c>
    </row>
    <row r="47" spans="1:10" ht="15" x14ac:dyDescent="0.2">
      <c r="A47" s="31" t="s">
        <v>125</v>
      </c>
      <c r="B47" s="4" t="s">
        <v>107</v>
      </c>
      <c r="C47" s="14">
        <v>9593</v>
      </c>
      <c r="D47" s="14">
        <v>380</v>
      </c>
      <c r="E47" s="48">
        <f t="shared" si="5"/>
        <v>252.44736842105263</v>
      </c>
      <c r="F47" s="48">
        <f t="shared" si="5"/>
        <v>10</v>
      </c>
      <c r="G47" s="16">
        <f t="shared" si="6"/>
        <v>3.7801220091969415E-2</v>
      </c>
      <c r="H47" s="16">
        <f t="shared" si="6"/>
        <v>5.127864158062781E-2</v>
      </c>
      <c r="I47" s="51">
        <f t="shared" si="4"/>
        <v>18.336635137001814</v>
      </c>
      <c r="J47" s="51">
        <f t="shared" si="4"/>
        <v>13.517268773005179</v>
      </c>
    </row>
    <row r="48" spans="1:10" ht="15" x14ac:dyDescent="0.2">
      <c r="A48" s="31" t="s">
        <v>126</v>
      </c>
      <c r="B48" s="4" t="s">
        <v>108</v>
      </c>
      <c r="C48" s="14">
        <v>9856</v>
      </c>
      <c r="D48" s="15">
        <v>401</v>
      </c>
      <c r="E48" s="48">
        <f t="shared" si="5"/>
        <v>259.36842105263156</v>
      </c>
      <c r="F48" s="48">
        <f t="shared" si="5"/>
        <v>10.552631578947368</v>
      </c>
      <c r="G48" s="16">
        <f t="shared" si="6"/>
        <v>3.0951688761836522E-2</v>
      </c>
      <c r="H48" s="16">
        <f t="shared" si="6"/>
        <v>5.7998291647798066E-2</v>
      </c>
      <c r="I48" s="51">
        <f t="shared" si="4"/>
        <v>22.394486643151982</v>
      </c>
      <c r="J48" s="51">
        <f t="shared" si="4"/>
        <v>11.951165471720596</v>
      </c>
    </row>
    <row r="49" spans="1:10" ht="15" x14ac:dyDescent="0.2">
      <c r="A49" s="25" t="s">
        <v>127</v>
      </c>
      <c r="B49" s="4" t="s">
        <v>109</v>
      </c>
      <c r="C49" s="14">
        <v>10169</v>
      </c>
      <c r="D49" s="14">
        <v>426</v>
      </c>
      <c r="E49" s="48">
        <f t="shared" si="5"/>
        <v>267.60526315789474</v>
      </c>
      <c r="F49" s="48">
        <f t="shared" si="5"/>
        <v>11.210526315789474</v>
      </c>
      <c r="G49" s="16">
        <f t="shared" si="6"/>
        <v>3.1748727243925648E-2</v>
      </c>
      <c r="H49" s="16">
        <f t="shared" si="6"/>
        <v>6.5591066116872765E-2</v>
      </c>
      <c r="I49" s="51">
        <f t="shared" si="4"/>
        <v>21.832282448190494</v>
      </c>
      <c r="J49" s="51">
        <f t="shared" si="4"/>
        <v>10.567707183244561</v>
      </c>
    </row>
    <row r="50" spans="1:10" ht="15" x14ac:dyDescent="0.2">
      <c r="A50" s="31" t="s">
        <v>128</v>
      </c>
      <c r="B50" s="21" t="s">
        <v>110</v>
      </c>
      <c r="C50" s="56">
        <v>10511</v>
      </c>
      <c r="D50" s="56">
        <v>454</v>
      </c>
      <c r="E50" s="66">
        <f t="shared" si="5"/>
        <v>276.60526315789474</v>
      </c>
      <c r="F50" s="66">
        <f t="shared" si="5"/>
        <v>11.947368421052632</v>
      </c>
      <c r="G50" s="28">
        <f t="shared" si="6"/>
        <v>3.3582519817807556E-2</v>
      </c>
      <c r="H50" s="28">
        <f t="shared" si="6"/>
        <v>6.6882564253618271E-2</v>
      </c>
      <c r="I50" s="53">
        <f t="shared" si="4"/>
        <v>20.640118261536625</v>
      </c>
      <c r="J50" s="53">
        <f t="shared" si="4"/>
        <v>10.363645417833196</v>
      </c>
    </row>
    <row r="51" spans="1:10" ht="15" x14ac:dyDescent="0.2">
      <c r="A51" s="23" t="s">
        <v>129</v>
      </c>
      <c r="B51" s="4" t="s">
        <v>112</v>
      </c>
      <c r="C51" s="14">
        <v>10892</v>
      </c>
      <c r="D51" s="14">
        <v>494</v>
      </c>
      <c r="E51" s="48">
        <f t="shared" si="5"/>
        <v>286.63157894736844</v>
      </c>
      <c r="F51" s="48">
        <f t="shared" si="5"/>
        <v>13</v>
      </c>
      <c r="G51" s="16">
        <f t="shared" si="6"/>
        <v>3.3281416430584333E-2</v>
      </c>
      <c r="H51" s="16">
        <f t="shared" si="6"/>
        <v>5.6956850156659036E-2</v>
      </c>
      <c r="I51" s="51">
        <f t="shared" si="4"/>
        <v>20.826853388456446</v>
      </c>
      <c r="J51" s="51">
        <f t="shared" si="4"/>
        <v>12.169689486926567</v>
      </c>
    </row>
    <row r="52" spans="1:10" ht="15" x14ac:dyDescent="0.2">
      <c r="A52" s="25" t="s">
        <v>130</v>
      </c>
      <c r="B52" s="4" t="s">
        <v>34</v>
      </c>
      <c r="C52" s="14">
        <v>11273</v>
      </c>
      <c r="D52" s="14">
        <v>524</v>
      </c>
      <c r="E52" s="48">
        <f t="shared" si="5"/>
        <v>296.65789473684208</v>
      </c>
      <c r="F52" s="48">
        <f t="shared" si="5"/>
        <v>13.789473684210526</v>
      </c>
      <c r="G52" s="16">
        <f t="shared" si="6"/>
        <v>3.107103134536076E-2</v>
      </c>
      <c r="H52" s="16">
        <f t="shared" si="6"/>
        <v>5.3351162963085785E-2</v>
      </c>
      <c r="I52" s="51">
        <f t="shared" si="4"/>
        <v>22.308470319361948</v>
      </c>
      <c r="J52" s="51">
        <f t="shared" si="4"/>
        <v>12.992166282102247</v>
      </c>
    </row>
    <row r="53" spans="1:10" ht="15" x14ac:dyDescent="0.2">
      <c r="A53" s="25" t="s">
        <v>131</v>
      </c>
      <c r="B53" s="4" t="s">
        <v>35</v>
      </c>
      <c r="C53" s="14">
        <v>11617</v>
      </c>
      <c r="D53" s="14">
        <v>535</v>
      </c>
      <c r="E53" s="48">
        <f t="shared" si="5"/>
        <v>305.71052631578948</v>
      </c>
      <c r="F53" s="48">
        <f t="shared" si="5"/>
        <v>14.078947368421053</v>
      </c>
      <c r="G53" s="16">
        <f t="shared" si="6"/>
        <v>2.8720424854015533E-2</v>
      </c>
      <c r="H53" s="16">
        <f t="shared" si="6"/>
        <v>4.6926287469356828E-2</v>
      </c>
      <c r="I53" s="51">
        <f t="shared" si="4"/>
        <v>24.134294115883637</v>
      </c>
      <c r="J53" s="51">
        <f t="shared" si="4"/>
        <v>14.770978441722562</v>
      </c>
    </row>
    <row r="54" spans="1:10" ht="15" x14ac:dyDescent="0.2">
      <c r="A54" s="25" t="s">
        <v>145</v>
      </c>
      <c r="B54" s="4" t="s">
        <v>36</v>
      </c>
      <c r="C54" s="14">
        <v>11902</v>
      </c>
      <c r="D54" s="14">
        <v>562</v>
      </c>
      <c r="E54" s="48">
        <f t="shared" si="5"/>
        <v>313.21052631578948</v>
      </c>
      <c r="F54" s="48">
        <f t="shared" si="5"/>
        <v>14.789473684210526</v>
      </c>
      <c r="G54" s="16">
        <f t="shared" si="6"/>
        <v>2.8613975664079271E-2</v>
      </c>
      <c r="H54" s="16">
        <f t="shared" si="6"/>
        <v>4.3664671012096375E-2</v>
      </c>
      <c r="I54" s="51">
        <f t="shared" ref="I54:J69" si="7">LN(2)/G54</f>
        <v>24.224078076297936</v>
      </c>
      <c r="J54" s="51">
        <f t="shared" si="7"/>
        <v>15.874325043418363</v>
      </c>
    </row>
    <row r="55" spans="1:10" ht="15" x14ac:dyDescent="0.2">
      <c r="A55" s="31" t="s">
        <v>136</v>
      </c>
      <c r="B55" s="4" t="s">
        <v>37</v>
      </c>
      <c r="C55" s="14">
        <v>12218</v>
      </c>
      <c r="D55" s="14">
        <v>596</v>
      </c>
      <c r="E55" s="48">
        <f t="shared" si="5"/>
        <v>321.5263157894737</v>
      </c>
      <c r="F55" s="48">
        <f t="shared" si="5"/>
        <v>15.684210526315789</v>
      </c>
      <c r="G55" s="16">
        <f t="shared" si="6"/>
        <v>2.5743307940077238E-2</v>
      </c>
      <c r="H55" s="16">
        <f t="shared" si="6"/>
        <v>4.6357994802086765E-2</v>
      </c>
      <c r="I55" s="51">
        <f t="shared" si="7"/>
        <v>26.925334621851462</v>
      </c>
      <c r="J55" s="51">
        <f t="shared" si="7"/>
        <v>14.952052683019497</v>
      </c>
    </row>
    <row r="56" spans="1:10" ht="15" x14ac:dyDescent="0.2">
      <c r="A56" s="25" t="s">
        <v>137</v>
      </c>
      <c r="B56" s="4" t="s">
        <v>38</v>
      </c>
      <c r="C56" s="14">
        <v>12640</v>
      </c>
      <c r="D56" s="14">
        <v>624</v>
      </c>
      <c r="E56" s="48">
        <f t="shared" si="5"/>
        <v>332.63157894736844</v>
      </c>
      <c r="F56" s="48">
        <f t="shared" si="5"/>
        <v>16.421052631578949</v>
      </c>
      <c r="G56" s="16">
        <f t="shared" ref="G56:H70" si="8">LN(C58/C54)/4</f>
        <v>2.4071845888177321E-2</v>
      </c>
      <c r="H56" s="16">
        <f t="shared" si="8"/>
        <v>3.6751948078719537E-2</v>
      </c>
      <c r="I56" s="51">
        <f t="shared" si="7"/>
        <v>28.794932627097722</v>
      </c>
      <c r="J56" s="51">
        <f t="shared" si="7"/>
        <v>18.860148013794621</v>
      </c>
    </row>
    <row r="57" spans="1:10" ht="15" x14ac:dyDescent="0.2">
      <c r="A57" s="25" t="s">
        <v>138</v>
      </c>
      <c r="B57" s="4" t="s">
        <v>39</v>
      </c>
      <c r="C57" s="14">
        <v>12877</v>
      </c>
      <c r="D57" s="14">
        <v>644</v>
      </c>
      <c r="E57" s="48">
        <f t="shared" si="5"/>
        <v>338.86842105263156</v>
      </c>
      <c r="F57" s="48">
        <f t="shared" si="5"/>
        <v>16.94736842105263</v>
      </c>
      <c r="G57" s="16">
        <f t="shared" si="8"/>
        <v>2.2619254638623746E-2</v>
      </c>
      <c r="H57" s="16">
        <f t="shared" si="8"/>
        <v>2.7010370602771012E-2</v>
      </c>
      <c r="I57" s="51">
        <f t="shared" si="7"/>
        <v>30.644121198244726</v>
      </c>
      <c r="J57" s="51">
        <f t="shared" si="7"/>
        <v>25.662261016471756</v>
      </c>
    </row>
    <row r="58" spans="1:10" ht="15" x14ac:dyDescent="0.2">
      <c r="A58" s="25" t="s">
        <v>139</v>
      </c>
      <c r="B58" s="4" t="s">
        <v>40</v>
      </c>
      <c r="C58" s="14">
        <v>13105</v>
      </c>
      <c r="D58" s="14">
        <v>651</v>
      </c>
      <c r="E58" s="48">
        <f t="shared" si="5"/>
        <v>344.86842105263156</v>
      </c>
      <c r="F58" s="48">
        <f t="shared" si="5"/>
        <v>17.131578947368421</v>
      </c>
      <c r="G58" s="16">
        <f t="shared" si="8"/>
        <v>2.0004591157846297E-2</v>
      </c>
      <c r="H58" s="16">
        <f t="shared" si="8"/>
        <v>2.0749229892741958E-2</v>
      </c>
      <c r="I58" s="51">
        <f t="shared" si="7"/>
        <v>34.649404983619263</v>
      </c>
      <c r="J58" s="51">
        <f t="shared" si="7"/>
        <v>33.405923214644552</v>
      </c>
    </row>
    <row r="59" spans="1:10" ht="15" x14ac:dyDescent="0.2">
      <c r="A59" s="25" t="s">
        <v>140</v>
      </c>
      <c r="B59" s="4" t="s">
        <v>41</v>
      </c>
      <c r="C59" s="14">
        <v>13375</v>
      </c>
      <c r="D59" s="14">
        <v>664</v>
      </c>
      <c r="E59" s="48">
        <f t="shared" si="5"/>
        <v>351.9736842105263</v>
      </c>
      <c r="F59" s="48">
        <f t="shared" si="5"/>
        <v>17.473684210526315</v>
      </c>
      <c r="G59" s="16">
        <f t="shared" si="8"/>
        <v>2.1010758735419785E-2</v>
      </c>
      <c r="H59" s="16">
        <f t="shared" si="8"/>
        <v>2.0130094164504713E-2</v>
      </c>
      <c r="I59" s="51">
        <f t="shared" si="7"/>
        <v>32.990107082208446</v>
      </c>
      <c r="J59" s="51">
        <f t="shared" si="7"/>
        <v>34.433379938290003</v>
      </c>
    </row>
    <row r="60" spans="1:10" ht="15" x14ac:dyDescent="0.2">
      <c r="A60" s="25" t="s">
        <v>141</v>
      </c>
      <c r="B60" s="4" t="s">
        <v>42</v>
      </c>
      <c r="C60" s="14">
        <v>13693</v>
      </c>
      <c r="D60" s="14">
        <v>678</v>
      </c>
      <c r="E60" s="48">
        <f t="shared" si="5"/>
        <v>360.34210526315792</v>
      </c>
      <c r="F60" s="48">
        <f t="shared" si="5"/>
        <v>17.842105263157894</v>
      </c>
      <c r="G60" s="16">
        <f t="shared" si="8"/>
        <v>2.4096208419642769E-2</v>
      </c>
      <c r="H60" s="16">
        <f t="shared" si="8"/>
        <v>2.3792631188019088E-2</v>
      </c>
      <c r="I60" s="51">
        <f t="shared" si="7"/>
        <v>28.765819438833578</v>
      </c>
      <c r="J60" s="51">
        <f t="shared" si="7"/>
        <v>29.132851053017767</v>
      </c>
    </row>
    <row r="61" spans="1:10" ht="15" x14ac:dyDescent="0.2">
      <c r="A61" s="25" t="s">
        <v>142</v>
      </c>
      <c r="B61" t="s">
        <v>43</v>
      </c>
      <c r="C61" s="14">
        <v>14006</v>
      </c>
      <c r="D61" s="14">
        <v>698</v>
      </c>
      <c r="E61" s="48">
        <f t="shared" si="5"/>
        <v>368.57894736842104</v>
      </c>
      <c r="F61" s="48">
        <f t="shared" si="5"/>
        <v>18.368421052631579</v>
      </c>
      <c r="G61" s="16">
        <f t="shared" si="8"/>
        <v>2.4294398494780052E-2</v>
      </c>
      <c r="H61" s="16">
        <f t="shared" si="8"/>
        <v>2.4715888102554401E-2</v>
      </c>
      <c r="I61" s="51">
        <f t="shared" si="7"/>
        <v>28.531152179333702</v>
      </c>
      <c r="J61" s="51">
        <f t="shared" si="7"/>
        <v>28.044599396301205</v>
      </c>
    </row>
    <row r="62" spans="1:10" ht="15" x14ac:dyDescent="0.2">
      <c r="A62" s="25" t="s">
        <v>143</v>
      </c>
      <c r="B62" t="s">
        <v>44</v>
      </c>
      <c r="C62" s="14">
        <v>14431</v>
      </c>
      <c r="D62" s="14">
        <v>716</v>
      </c>
      <c r="E62" s="48">
        <f t="shared" si="5"/>
        <v>379.76315789473682</v>
      </c>
      <c r="F62" s="48">
        <f t="shared" si="5"/>
        <v>18.842105263157894</v>
      </c>
      <c r="G62" s="16">
        <f t="shared" si="8"/>
        <v>2.3573470606661082E-2</v>
      </c>
      <c r="H62" s="16">
        <f t="shared" si="8"/>
        <v>2.6892615327157282E-2</v>
      </c>
      <c r="I62" s="51">
        <f t="shared" si="7"/>
        <v>29.403696728647365</v>
      </c>
      <c r="J62" s="51">
        <f t="shared" si="7"/>
        <v>25.774628913089625</v>
      </c>
    </row>
    <row r="63" spans="1:10" ht="15" x14ac:dyDescent="0.2">
      <c r="A63" s="25" t="s">
        <v>144</v>
      </c>
      <c r="B63" t="s">
        <v>45</v>
      </c>
      <c r="C63" s="14">
        <v>14740</v>
      </c>
      <c r="D63" s="14">
        <v>733</v>
      </c>
      <c r="E63" s="48">
        <f t="shared" si="5"/>
        <v>387.89473684210526</v>
      </c>
      <c r="F63" s="48">
        <f t="shared" si="5"/>
        <v>19.289473684210527</v>
      </c>
      <c r="G63" s="16">
        <f t="shared" si="8"/>
        <v>2.3167866803029295E-2</v>
      </c>
      <c r="H63" s="16">
        <f t="shared" si="8"/>
        <v>2.6483354355211569E-2</v>
      </c>
      <c r="I63" s="51">
        <f t="shared" si="7"/>
        <v>29.918472272523314</v>
      </c>
      <c r="J63" s="51">
        <f t="shared" si="7"/>
        <v>26.172937584228006</v>
      </c>
    </row>
    <row r="64" spans="1:10" ht="15" x14ac:dyDescent="0.2">
      <c r="A64" s="25" t="s">
        <v>151</v>
      </c>
      <c r="B64" t="s">
        <v>46</v>
      </c>
      <c r="C64" s="14">
        <v>15047</v>
      </c>
      <c r="D64" s="14">
        <v>755</v>
      </c>
      <c r="E64" s="48">
        <f t="shared" si="5"/>
        <v>395.9736842105263</v>
      </c>
      <c r="F64" s="48">
        <f t="shared" si="5"/>
        <v>19.868421052631579</v>
      </c>
      <c r="G64" s="16">
        <f t="shared" si="8"/>
        <v>2.0289035563606183E-2</v>
      </c>
      <c r="H64" s="16">
        <f t="shared" si="8"/>
        <v>2.3000887705440697E-2</v>
      </c>
      <c r="I64" s="51">
        <f t="shared" si="7"/>
        <v>34.163633770906799</v>
      </c>
      <c r="J64" s="51">
        <f t="shared" si="7"/>
        <v>30.135670824391106</v>
      </c>
    </row>
    <row r="65" spans="1:10" ht="15" x14ac:dyDescent="0.2">
      <c r="A65" s="25" t="s">
        <v>152</v>
      </c>
      <c r="B65" s="22" t="s">
        <v>46</v>
      </c>
      <c r="C65" s="14">
        <v>15366</v>
      </c>
      <c r="D65" s="14">
        <v>776</v>
      </c>
      <c r="E65" s="48">
        <f t="shared" si="5"/>
        <v>404.36842105263156</v>
      </c>
      <c r="F65" s="48">
        <f t="shared" si="5"/>
        <v>20.421052631578949</v>
      </c>
      <c r="G65" s="16">
        <f t="shared" si="8"/>
        <v>2.0443451055845347E-2</v>
      </c>
      <c r="H65" s="16">
        <f t="shared" si="8"/>
        <v>2.1866506445318953E-2</v>
      </c>
      <c r="I65" s="51">
        <f t="shared" si="7"/>
        <v>33.905585640432044</v>
      </c>
      <c r="J65" s="51">
        <f t="shared" si="7"/>
        <v>31.699036254066545</v>
      </c>
    </row>
    <row r="66" spans="1:10" ht="15" x14ac:dyDescent="0.2">
      <c r="A66" s="25" t="s">
        <v>153</v>
      </c>
      <c r="B66" s="22" t="s">
        <v>47</v>
      </c>
      <c r="C66" s="14">
        <v>15651</v>
      </c>
      <c r="D66" s="14">
        <v>785</v>
      </c>
      <c r="E66" s="48">
        <f t="shared" si="5"/>
        <v>411.86842105263156</v>
      </c>
      <c r="F66" s="48">
        <f t="shared" si="5"/>
        <v>20.657894736842106</v>
      </c>
      <c r="G66" s="16">
        <f t="shared" si="8"/>
        <v>2.0395073313105819E-2</v>
      </c>
      <c r="H66" s="16">
        <f t="shared" si="8"/>
        <v>1.7887576216597048E-2</v>
      </c>
      <c r="I66" s="51">
        <f t="shared" si="7"/>
        <v>33.986010734981313</v>
      </c>
      <c r="J66" s="51">
        <f t="shared" si="7"/>
        <v>38.750201378138996</v>
      </c>
    </row>
    <row r="67" spans="1:10" ht="15" x14ac:dyDescent="0.2">
      <c r="A67" s="25" t="s">
        <v>154</v>
      </c>
      <c r="B67" t="s">
        <v>48</v>
      </c>
      <c r="C67" s="14">
        <v>15996</v>
      </c>
      <c r="D67" s="14">
        <v>800</v>
      </c>
      <c r="E67" s="48">
        <f t="shared" si="5"/>
        <v>420.94736842105266</v>
      </c>
      <c r="F67" s="48">
        <f t="shared" si="5"/>
        <v>21.05263157894737</v>
      </c>
      <c r="G67" s="16">
        <f t="shared" si="8"/>
        <v>2.4099544410261617E-2</v>
      </c>
      <c r="H67" s="16">
        <f t="shared" si="8"/>
        <v>1.9514546570996841E-2</v>
      </c>
      <c r="I67" s="51">
        <f t="shared" si="7"/>
        <v>28.761837516928423</v>
      </c>
      <c r="J67" s="51">
        <f t="shared" si="7"/>
        <v>35.51951248460589</v>
      </c>
    </row>
    <row r="68" spans="1:10" ht="15" x14ac:dyDescent="0.2">
      <c r="A68" s="25" t="s">
        <v>155</v>
      </c>
      <c r="B68" t="s">
        <v>132</v>
      </c>
      <c r="C68" s="14">
        <v>16326</v>
      </c>
      <c r="D68" s="14">
        <v>811</v>
      </c>
      <c r="E68" s="48">
        <f t="shared" si="5"/>
        <v>429.63157894736844</v>
      </c>
      <c r="F68" s="48">
        <f t="shared" si="5"/>
        <v>21.342105263157894</v>
      </c>
      <c r="G68" s="16">
        <f t="shared" si="8"/>
        <v>2.3651775553281108E-2</v>
      </c>
      <c r="H68" s="16">
        <f t="shared" si="8"/>
        <v>2.3102696661330586E-2</v>
      </c>
      <c r="I68" s="51">
        <f t="shared" si="7"/>
        <v>29.306348650166687</v>
      </c>
      <c r="J68" s="51">
        <f t="shared" si="7"/>
        <v>30.002868960320924</v>
      </c>
    </row>
    <row r="69" spans="1:10" ht="15" x14ac:dyDescent="0.2">
      <c r="A69" s="25" t="s">
        <v>202</v>
      </c>
      <c r="B69" t="s">
        <v>133</v>
      </c>
      <c r="C69" s="14">
        <v>16921</v>
      </c>
      <c r="D69" s="14">
        <v>839</v>
      </c>
      <c r="E69" s="48">
        <f t="shared" si="5"/>
        <v>445.28947368421052</v>
      </c>
      <c r="F69" s="48">
        <f t="shared" si="5"/>
        <v>22.078947368421051</v>
      </c>
      <c r="G69" s="16">
        <f t="shared" si="8"/>
        <v>2.410303020215725E-2</v>
      </c>
      <c r="H69" s="16">
        <f t="shared" si="8"/>
        <v>2.467836823400818E-2</v>
      </c>
      <c r="I69" s="51">
        <f t="shared" si="7"/>
        <v>28.757677966063692</v>
      </c>
      <c r="J69" s="51">
        <f t="shared" si="7"/>
        <v>28.087237129590662</v>
      </c>
    </row>
    <row r="70" spans="1:10" ht="15" x14ac:dyDescent="0.2">
      <c r="A70" s="25" t="s">
        <v>203</v>
      </c>
      <c r="B70" t="s">
        <v>134</v>
      </c>
      <c r="C70" s="14">
        <v>17204</v>
      </c>
      <c r="D70" s="14">
        <v>861</v>
      </c>
      <c r="E70" s="48">
        <f t="shared" ref="E70:F73" si="9">C70/38</f>
        <v>452.73684210526318</v>
      </c>
      <c r="F70" s="48">
        <f t="shared" si="9"/>
        <v>22.657894736842106</v>
      </c>
      <c r="G70" s="16">
        <f t="shared" si="8"/>
        <v>2.4625330732028917E-2</v>
      </c>
      <c r="H70" s="16">
        <f t="shared" si="8"/>
        <v>2.7968598999930927E-2</v>
      </c>
      <c r="I70" s="51">
        <f t="shared" ref="I70:J70" si="10">LN(2)/G70</f>
        <v>28.147730810307614</v>
      </c>
      <c r="J70" s="51">
        <f t="shared" si="10"/>
        <v>24.783049753820602</v>
      </c>
    </row>
    <row r="71" spans="1:10" ht="15" x14ac:dyDescent="0.2">
      <c r="A71" s="58" t="s">
        <v>204</v>
      </c>
      <c r="B71" s="59" t="s">
        <v>135</v>
      </c>
      <c r="C71" s="60">
        <v>17615</v>
      </c>
      <c r="D71" s="60">
        <v>883</v>
      </c>
      <c r="E71" s="61">
        <f>C71/38</f>
        <v>463.55263157894734</v>
      </c>
      <c r="F71" s="61">
        <f>D71/38</f>
        <v>23.236842105263158</v>
      </c>
      <c r="G71" s="67">
        <f>LN(C73/C69)/4</f>
        <v>1.8998278511220931E-2</v>
      </c>
      <c r="H71" s="67">
        <f>LN(D73/D69)/4</f>
        <v>2.1678339702078768E-2</v>
      </c>
      <c r="I71" s="63">
        <f>LN(2)/G71</f>
        <v>36.484736243368189</v>
      </c>
      <c r="J71" s="63">
        <f>LN(2)/H71</f>
        <v>31.974182067710583</v>
      </c>
    </row>
    <row r="72" spans="1:10" ht="15" x14ac:dyDescent="0.2">
      <c r="A72" s="25" t="s">
        <v>205</v>
      </c>
      <c r="B72" t="s">
        <v>146</v>
      </c>
      <c r="C72" s="14">
        <v>18016</v>
      </c>
      <c r="D72" s="14">
        <v>907</v>
      </c>
      <c r="E72" s="48">
        <f t="shared" si="9"/>
        <v>474.10526315789474</v>
      </c>
      <c r="F72" s="48">
        <f t="shared" si="9"/>
        <v>23.868421052631579</v>
      </c>
      <c r="G72" s="16"/>
      <c r="H72" s="16"/>
      <c r="I72" s="51"/>
      <c r="J72" s="51"/>
    </row>
    <row r="73" spans="1:10" ht="15" x14ac:dyDescent="0.2">
      <c r="A73" s="25" t="s">
        <v>206</v>
      </c>
      <c r="B73" s="22" t="s">
        <v>147</v>
      </c>
      <c r="C73" s="14">
        <v>18257</v>
      </c>
      <c r="D73" s="14">
        <v>915</v>
      </c>
      <c r="E73" s="48">
        <f t="shared" si="9"/>
        <v>480.44736842105266</v>
      </c>
      <c r="F73" s="48">
        <f t="shared" si="9"/>
        <v>24.078947368421051</v>
      </c>
      <c r="G73" s="16"/>
      <c r="H73" s="16"/>
      <c r="I73" s="51"/>
      <c r="J73" s="51"/>
    </row>
    <row r="74" spans="1:10" ht="15" x14ac:dyDescent="0.2">
      <c r="A74" s="25"/>
      <c r="C74" s="14"/>
      <c r="D74" s="14"/>
      <c r="E74" s="48"/>
      <c r="F74" s="48"/>
      <c r="G74" s="16"/>
      <c r="H74" s="16"/>
      <c r="I74" s="51"/>
      <c r="J74" s="51"/>
    </row>
    <row r="75" spans="1:10" x14ac:dyDescent="0.2">
      <c r="A75" s="25"/>
      <c r="B75" s="2"/>
      <c r="I75" s="51"/>
      <c r="J75" s="51"/>
    </row>
    <row r="76" spans="1:10" x14ac:dyDescent="0.2">
      <c r="A76" s="31"/>
      <c r="I76" s="51"/>
      <c r="J76" s="51"/>
    </row>
    <row r="77" spans="1:10" x14ac:dyDescent="0.2">
      <c r="A77" s="25"/>
      <c r="I77" s="51"/>
      <c r="J77" s="51"/>
    </row>
    <row r="78" spans="1:10" x14ac:dyDescent="0.2">
      <c r="A78" s="25" t="s">
        <v>193</v>
      </c>
      <c r="B78" t="s">
        <v>160</v>
      </c>
      <c r="C78">
        <v>40782</v>
      </c>
      <c r="D78">
        <v>1636</v>
      </c>
      <c r="E78" s="66">
        <f t="shared" ref="E78:F80" si="11">C78/38</f>
        <v>1073.2105263157894</v>
      </c>
      <c r="F78" s="66">
        <f t="shared" si="11"/>
        <v>43.05263157894737</v>
      </c>
      <c r="I78" s="51"/>
      <c r="J78" s="51"/>
    </row>
    <row r="79" spans="1:10" x14ac:dyDescent="0.2">
      <c r="A79" s="31" t="s">
        <v>194</v>
      </c>
      <c r="B79" s="22" t="s">
        <v>161</v>
      </c>
      <c r="C79" s="22">
        <v>41162</v>
      </c>
      <c r="D79" s="22">
        <v>1642</v>
      </c>
      <c r="E79" s="66">
        <f t="shared" si="11"/>
        <v>1083.2105263157894</v>
      </c>
      <c r="F79" s="66">
        <f t="shared" si="11"/>
        <v>43.210526315789473</v>
      </c>
      <c r="G79" s="28"/>
      <c r="H79" s="28"/>
      <c r="I79" s="53"/>
      <c r="J79" s="53"/>
    </row>
    <row r="80" spans="1:10" x14ac:dyDescent="0.2">
      <c r="A80" s="87" t="s">
        <v>195</v>
      </c>
      <c r="B80" s="85" t="s">
        <v>162</v>
      </c>
      <c r="C80" s="85">
        <v>41580</v>
      </c>
      <c r="D80" s="85">
        <v>1651</v>
      </c>
      <c r="E80" s="89">
        <f t="shared" si="11"/>
        <v>1094.2105263157894</v>
      </c>
      <c r="F80" s="89">
        <f t="shared" si="11"/>
        <v>43.44736842105263</v>
      </c>
      <c r="G80" s="100">
        <f>LN(C82/C78)/4</f>
        <v>1.1032436075644523E-2</v>
      </c>
      <c r="H80" s="100">
        <f>LN(D82/D78)/4</f>
        <v>4.2425260546153903E-3</v>
      </c>
      <c r="I80" s="86">
        <f>LN(2)/G80</f>
        <v>62.828116637825261</v>
      </c>
      <c r="J80" s="86">
        <f>LN(2)/H80</f>
        <v>163.38077165274666</v>
      </c>
    </row>
    <row r="81" spans="1:6" x14ac:dyDescent="0.2">
      <c r="A81" s="25" t="s">
        <v>196</v>
      </c>
      <c r="B81" t="s">
        <v>163</v>
      </c>
      <c r="C81">
        <v>42038</v>
      </c>
      <c r="D81">
        <v>1655</v>
      </c>
      <c r="E81" s="66">
        <f t="shared" ref="E81:F82" si="12">C81/38</f>
        <v>1106.2631578947369</v>
      </c>
      <c r="F81" s="66">
        <f t="shared" si="12"/>
        <v>43.55263157894737</v>
      </c>
    </row>
    <row r="82" spans="1:6" x14ac:dyDescent="0.2">
      <c r="A82" s="25" t="s">
        <v>197</v>
      </c>
      <c r="B82" t="s">
        <v>164</v>
      </c>
      <c r="C82">
        <v>42622</v>
      </c>
      <c r="D82">
        <v>1664</v>
      </c>
      <c r="E82" s="66">
        <f t="shared" si="12"/>
        <v>1121.6315789473683</v>
      </c>
      <c r="F82" s="66">
        <f t="shared" si="12"/>
        <v>43.789473684210527</v>
      </c>
    </row>
  </sheetData>
  <phoneticPr fontId="9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D10E-797A-457C-80E0-C55F8A9E0D0E}">
  <dimension ref="A1:J81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285</v>
      </c>
      <c r="E1" t="s">
        <v>286</v>
      </c>
    </row>
    <row r="2" spans="1:10" x14ac:dyDescent="0.2">
      <c r="A2" s="1"/>
      <c r="B2" s="13"/>
      <c r="C2" s="13"/>
      <c r="E2" s="3"/>
    </row>
    <row r="3" spans="1:10" x14ac:dyDescent="0.2">
      <c r="A3" s="1"/>
      <c r="B3" s="4"/>
      <c r="C3" s="4"/>
      <c r="E3" s="17" t="s">
        <v>149</v>
      </c>
    </row>
    <row r="4" spans="1:10" ht="15" x14ac:dyDescent="0.2">
      <c r="A4" s="1"/>
      <c r="B4" s="4"/>
      <c r="C4" s="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B5" s="4"/>
      <c r="C5" s="4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33" t="s">
        <v>287</v>
      </c>
      <c r="B6" s="4" t="s">
        <v>30</v>
      </c>
      <c r="C6" s="4">
        <v>21</v>
      </c>
      <c r="E6" s="48">
        <f t="shared" ref="E6:F37" si="0">C6/10.3</f>
        <v>2.0388349514563107</v>
      </c>
      <c r="F6" s="48"/>
    </row>
    <row r="7" spans="1:10" x14ac:dyDescent="0.2">
      <c r="A7" s="33" t="s">
        <v>288</v>
      </c>
      <c r="B7" s="4" t="s">
        <v>29</v>
      </c>
      <c r="C7" s="4">
        <v>30</v>
      </c>
      <c r="E7" s="48">
        <f t="shared" si="0"/>
        <v>2.9126213592233006</v>
      </c>
      <c r="F7" s="48"/>
    </row>
    <row r="8" spans="1:10" x14ac:dyDescent="0.2">
      <c r="A8" s="33" t="s">
        <v>289</v>
      </c>
      <c r="B8" s="4" t="s">
        <v>28</v>
      </c>
      <c r="C8" s="4">
        <v>39</v>
      </c>
      <c r="E8" s="48">
        <f t="shared" si="0"/>
        <v>3.7864077669902909</v>
      </c>
      <c r="F8" s="48"/>
      <c r="G8" s="16">
        <f t="shared" ref="G8:H23" si="1">LN(C10/C6)/4</f>
        <v>0.26658785661247203</v>
      </c>
      <c r="H8" s="83"/>
      <c r="I8" s="51">
        <f>LN(2)/G8</f>
        <v>2.6000703459180636</v>
      </c>
      <c r="J8" s="51"/>
    </row>
    <row r="9" spans="1:10" x14ac:dyDescent="0.2">
      <c r="A9" s="33" t="s">
        <v>55</v>
      </c>
      <c r="B9" s="4" t="s">
        <v>27</v>
      </c>
      <c r="C9" s="4">
        <v>41</v>
      </c>
      <c r="E9" s="48">
        <f t="shared" si="0"/>
        <v>3.9805825242718442</v>
      </c>
      <c r="F9" s="48"/>
      <c r="G9" s="16">
        <f t="shared" si="1"/>
        <v>0.23887786125685909</v>
      </c>
      <c r="H9" s="83"/>
      <c r="I9" s="51">
        <f t="shared" ref="I9:J69" si="2">LN(2)/G9</f>
        <v>2.9016802851170134</v>
      </c>
      <c r="J9" s="51"/>
    </row>
    <row r="10" spans="1:10" x14ac:dyDescent="0.2">
      <c r="A10" s="33" t="s">
        <v>56</v>
      </c>
      <c r="B10" s="4" t="s">
        <v>26</v>
      </c>
      <c r="C10" s="4">
        <v>61</v>
      </c>
      <c r="E10" s="48">
        <f t="shared" si="0"/>
        <v>5.9223300970873787</v>
      </c>
      <c r="F10" s="48"/>
      <c r="G10" s="16">
        <f t="shared" si="1"/>
        <v>0.26373430629136202</v>
      </c>
      <c r="H10" s="83"/>
      <c r="I10" s="51">
        <f t="shared" si="2"/>
        <v>2.6282025660862902</v>
      </c>
      <c r="J10" s="51"/>
    </row>
    <row r="11" spans="1:10" x14ac:dyDescent="0.2">
      <c r="A11" s="33">
        <v>3.12</v>
      </c>
      <c r="B11" s="4" t="s">
        <v>25</v>
      </c>
      <c r="C11" s="4">
        <v>78</v>
      </c>
      <c r="E11" s="48">
        <f t="shared" si="0"/>
        <v>7.5728155339805818</v>
      </c>
      <c r="F11" s="48"/>
      <c r="G11" s="16">
        <f t="shared" si="1"/>
        <v>0.35408166205469144</v>
      </c>
      <c r="H11" s="83"/>
      <c r="I11" s="51">
        <f t="shared" si="2"/>
        <v>1.9575912983962491</v>
      </c>
      <c r="J11" s="51"/>
    </row>
    <row r="12" spans="1:10" x14ac:dyDescent="0.2">
      <c r="A12" s="33">
        <v>3.13</v>
      </c>
      <c r="B12" s="4" t="s">
        <v>24</v>
      </c>
      <c r="C12" s="4">
        <v>112</v>
      </c>
      <c r="E12" s="48">
        <f t="shared" si="0"/>
        <v>10.873786407766989</v>
      </c>
      <c r="F12" s="48"/>
      <c r="G12" s="16">
        <f t="shared" si="1"/>
        <v>0.3475960865928539</v>
      </c>
      <c r="H12" s="16"/>
      <c r="I12" s="51">
        <f t="shared" si="2"/>
        <v>1.9941167558996202</v>
      </c>
      <c r="J12" s="51"/>
    </row>
    <row r="13" spans="1:10" x14ac:dyDescent="0.2">
      <c r="A13" s="33">
        <v>3.14</v>
      </c>
      <c r="B13" s="4" t="s">
        <v>23</v>
      </c>
      <c r="C13" s="4">
        <v>169</v>
      </c>
      <c r="E13" s="48">
        <f t="shared" si="0"/>
        <v>16.407766990291261</v>
      </c>
      <c r="F13" s="48"/>
      <c r="G13" s="16">
        <f t="shared" si="1"/>
        <v>0.36135238717186779</v>
      </c>
      <c r="H13" s="16"/>
      <c r="I13" s="51">
        <f t="shared" si="2"/>
        <v>1.9182028545179306</v>
      </c>
      <c r="J13" s="51"/>
    </row>
    <row r="14" spans="1:10" x14ac:dyDescent="0.2">
      <c r="A14" s="33">
        <v>3.15</v>
      </c>
      <c r="B14" s="4" t="s">
        <v>22</v>
      </c>
      <c r="C14" s="4">
        <v>245</v>
      </c>
      <c r="E14" s="48">
        <f t="shared" si="0"/>
        <v>23.78640776699029</v>
      </c>
      <c r="F14" s="48"/>
      <c r="G14" s="16">
        <f t="shared" si="1"/>
        <v>0.34657359027997264</v>
      </c>
      <c r="H14" s="16"/>
      <c r="I14" s="51">
        <f t="shared" si="2"/>
        <v>2</v>
      </c>
      <c r="J14" s="51"/>
    </row>
    <row r="15" spans="1:10" x14ac:dyDescent="0.2">
      <c r="A15" s="33">
        <v>3.16</v>
      </c>
      <c r="B15" s="4" t="s">
        <v>21</v>
      </c>
      <c r="C15" s="4">
        <v>331</v>
      </c>
      <c r="D15">
        <v>1</v>
      </c>
      <c r="E15" s="48">
        <f t="shared" si="0"/>
        <v>32.135922330097088</v>
      </c>
      <c r="F15" s="48">
        <f t="shared" si="0"/>
        <v>9.7087378640776698E-2</v>
      </c>
      <c r="G15" s="16">
        <f t="shared" si="1"/>
        <v>0.33367239719172193</v>
      </c>
      <c r="H15" s="16"/>
      <c r="I15" s="51">
        <f t="shared" si="2"/>
        <v>2.0773285006301432</v>
      </c>
      <c r="J15" s="51"/>
    </row>
    <row r="16" spans="1:10" x14ac:dyDescent="0.2">
      <c r="A16" s="33">
        <v>3.17</v>
      </c>
      <c r="B16" s="4" t="s">
        <v>20</v>
      </c>
      <c r="C16" s="4">
        <v>448</v>
      </c>
      <c r="D16">
        <v>1</v>
      </c>
      <c r="E16" s="48">
        <f t="shared" si="0"/>
        <v>43.495145631067956</v>
      </c>
      <c r="F16" s="48">
        <f t="shared" si="0"/>
        <v>9.7087378640776698E-2</v>
      </c>
      <c r="G16" s="16">
        <f t="shared" si="1"/>
        <v>0.2914246454711199</v>
      </c>
      <c r="H16" s="16"/>
      <c r="I16" s="51">
        <f t="shared" si="2"/>
        <v>2.378478249289441</v>
      </c>
      <c r="J16" s="51"/>
    </row>
    <row r="17" spans="1:10" x14ac:dyDescent="0.2">
      <c r="A17" s="33">
        <v>3.18</v>
      </c>
      <c r="B17" s="4" t="s">
        <v>19</v>
      </c>
      <c r="C17" s="4">
        <v>642</v>
      </c>
      <c r="D17">
        <v>2</v>
      </c>
      <c r="E17" s="48">
        <f t="shared" si="0"/>
        <v>62.33009708737864</v>
      </c>
      <c r="F17" s="48">
        <f t="shared" si="0"/>
        <v>0.1941747572815534</v>
      </c>
      <c r="G17" s="16">
        <f t="shared" si="1"/>
        <v>0.28135988272531348</v>
      </c>
      <c r="H17" s="16">
        <f t="shared" si="1"/>
        <v>0.44793986730701374</v>
      </c>
      <c r="I17" s="51">
        <f t="shared" si="2"/>
        <v>2.4635608098992998</v>
      </c>
      <c r="J17" s="51">
        <f>LN(2)/H17</f>
        <v>1.5474112289381663</v>
      </c>
    </row>
    <row r="18" spans="1:10" x14ac:dyDescent="0.2">
      <c r="A18" s="33">
        <v>3.19</v>
      </c>
      <c r="B18" s="4" t="s">
        <v>18</v>
      </c>
      <c r="C18" s="4">
        <v>786</v>
      </c>
      <c r="D18">
        <v>4</v>
      </c>
      <c r="E18" s="48">
        <f t="shared" si="0"/>
        <v>76.310679611650485</v>
      </c>
      <c r="F18" s="48">
        <f t="shared" si="0"/>
        <v>0.38834951456310679</v>
      </c>
      <c r="G18" s="16">
        <f t="shared" si="1"/>
        <v>0.26245553112466941</v>
      </c>
      <c r="H18" s="16">
        <f t="shared" si="1"/>
        <v>0.62122666244700009</v>
      </c>
      <c r="I18" s="51">
        <f t="shared" si="2"/>
        <v>2.6410080884547726</v>
      </c>
      <c r="J18" s="51">
        <f t="shared" si="2"/>
        <v>1.1157717826045193</v>
      </c>
    </row>
    <row r="19" spans="1:10" x14ac:dyDescent="0.2">
      <c r="A19" s="33" t="s">
        <v>65</v>
      </c>
      <c r="B19" s="4" t="s">
        <v>17</v>
      </c>
      <c r="C19" s="4">
        <v>1020</v>
      </c>
      <c r="D19">
        <v>6</v>
      </c>
      <c r="E19" s="48">
        <f t="shared" si="0"/>
        <v>99.029126213592221</v>
      </c>
      <c r="F19" s="48">
        <f t="shared" si="0"/>
        <v>0.58252427184466016</v>
      </c>
      <c r="G19" s="16">
        <f t="shared" si="1"/>
        <v>0.22829265113447783</v>
      </c>
      <c r="H19" s="16">
        <f t="shared" si="1"/>
        <v>0.48647753726382831</v>
      </c>
      <c r="I19" s="51">
        <f t="shared" si="2"/>
        <v>3.0362220470760608</v>
      </c>
      <c r="J19" s="51">
        <f t="shared" si="2"/>
        <v>1.4248287484320887</v>
      </c>
    </row>
    <row r="20" spans="1:10" x14ac:dyDescent="0.2">
      <c r="A20" s="33">
        <v>3.21</v>
      </c>
      <c r="B20" s="4" t="s">
        <v>16</v>
      </c>
      <c r="C20" s="4">
        <v>1280</v>
      </c>
      <c r="D20">
        <v>12</v>
      </c>
      <c r="E20" s="48">
        <f t="shared" si="0"/>
        <v>124.27184466019416</v>
      </c>
      <c r="F20" s="48">
        <f t="shared" si="0"/>
        <v>1.1650485436893203</v>
      </c>
      <c r="G20" s="16">
        <f t="shared" si="1"/>
        <v>0.24087611733860506</v>
      </c>
      <c r="H20" s="16">
        <f t="shared" si="1"/>
        <v>0.43729996370231478</v>
      </c>
      <c r="I20" s="51">
        <f t="shared" si="2"/>
        <v>2.8776085741434154</v>
      </c>
      <c r="J20" s="51">
        <f t="shared" si="2"/>
        <v>1.5850611435947763</v>
      </c>
    </row>
    <row r="21" spans="1:10" x14ac:dyDescent="0.2">
      <c r="A21" s="33">
        <v>3.22</v>
      </c>
      <c r="B21" s="4" t="s">
        <v>15</v>
      </c>
      <c r="C21" s="4">
        <v>1600</v>
      </c>
      <c r="D21">
        <v>14</v>
      </c>
      <c r="E21" s="48">
        <f t="shared" si="0"/>
        <v>155.33980582524271</v>
      </c>
      <c r="F21" s="48">
        <f t="shared" si="0"/>
        <v>1.3592233009708736</v>
      </c>
      <c r="G21" s="16">
        <f t="shared" si="1"/>
        <v>0.20992652261974773</v>
      </c>
      <c r="H21" s="16">
        <f t="shared" si="1"/>
        <v>0.42618702305960632</v>
      </c>
      <c r="I21" s="51">
        <f t="shared" si="2"/>
        <v>3.301856153809986</v>
      </c>
      <c r="J21" s="51">
        <f t="shared" si="2"/>
        <v>1.6263920369602667</v>
      </c>
    </row>
    <row r="22" spans="1:10" x14ac:dyDescent="0.2">
      <c r="A22" s="33">
        <v>3.23</v>
      </c>
      <c r="B22" s="4" t="s">
        <v>14</v>
      </c>
      <c r="C22" s="4">
        <v>2060</v>
      </c>
      <c r="D22">
        <v>23</v>
      </c>
      <c r="E22" s="48">
        <f t="shared" si="0"/>
        <v>200</v>
      </c>
      <c r="F22" s="48">
        <f t="shared" si="0"/>
        <v>2.233009708737864</v>
      </c>
      <c r="G22" s="16">
        <f t="shared" si="1"/>
        <v>0.21252103840897171</v>
      </c>
      <c r="H22" s="16">
        <f t="shared" si="1"/>
        <v>0.31907336647639056</v>
      </c>
      <c r="I22" s="51">
        <f t="shared" si="2"/>
        <v>3.2615461779650499</v>
      </c>
      <c r="J22" s="51">
        <f t="shared" si="2"/>
        <v>2.1723755517878169</v>
      </c>
    </row>
    <row r="23" spans="1:10" x14ac:dyDescent="0.2">
      <c r="A23" s="139">
        <v>3.24</v>
      </c>
      <c r="B23" s="4" t="s">
        <v>13</v>
      </c>
      <c r="C23" s="4">
        <v>2362</v>
      </c>
      <c r="D23">
        <v>33</v>
      </c>
      <c r="E23" s="48">
        <f t="shared" si="0"/>
        <v>229.32038834951456</v>
      </c>
      <c r="F23" s="48">
        <f t="shared" si="0"/>
        <v>3.203883495145631</v>
      </c>
      <c r="G23" s="16">
        <f t="shared" si="1"/>
        <v>0.19881310087427473</v>
      </c>
      <c r="H23" s="16">
        <f t="shared" si="1"/>
        <v>0.3638218081517105</v>
      </c>
      <c r="I23" s="51">
        <f t="shared" si="2"/>
        <v>3.4864260831497074</v>
      </c>
      <c r="J23" s="51">
        <f t="shared" si="2"/>
        <v>1.9051831556807308</v>
      </c>
    </row>
    <row r="24" spans="1:10" x14ac:dyDescent="0.2">
      <c r="A24" s="33">
        <v>3.25</v>
      </c>
      <c r="B24" s="4" t="s">
        <v>12</v>
      </c>
      <c r="C24" s="4">
        <v>2995</v>
      </c>
      <c r="D24">
        <v>43</v>
      </c>
      <c r="E24" s="48">
        <f t="shared" si="0"/>
        <v>290.77669902912618</v>
      </c>
      <c r="F24" s="48">
        <f t="shared" si="0"/>
        <v>4.174757281553398</v>
      </c>
      <c r="G24" s="16">
        <f t="shared" ref="G24:H39" si="3">LN(C26/C22)/4</f>
        <v>0.18210983765950434</v>
      </c>
      <c r="H24" s="16">
        <f t="shared" si="3"/>
        <v>0.29880978108929535</v>
      </c>
      <c r="I24" s="51">
        <f t="shared" si="2"/>
        <v>3.8062039342209575</v>
      </c>
      <c r="J24" s="51">
        <f t="shared" si="2"/>
        <v>2.3196937464132321</v>
      </c>
    </row>
    <row r="25" spans="1:10" x14ac:dyDescent="0.2">
      <c r="A25" s="33">
        <v>3.26</v>
      </c>
      <c r="B25" s="4" t="s">
        <v>11</v>
      </c>
      <c r="C25" s="4">
        <v>3544</v>
      </c>
      <c r="D25">
        <v>60</v>
      </c>
      <c r="E25" s="48">
        <f t="shared" si="0"/>
        <v>344.07766990291259</v>
      </c>
      <c r="F25" s="48">
        <f t="shared" si="0"/>
        <v>5.8252427184466011</v>
      </c>
      <c r="G25" s="16">
        <f t="shared" si="3"/>
        <v>0.19584099268629182</v>
      </c>
      <c r="H25" s="16">
        <f t="shared" si="3"/>
        <v>0.27716565613040278</v>
      </c>
      <c r="I25" s="51">
        <f t="shared" si="2"/>
        <v>3.539336535483478</v>
      </c>
      <c r="J25" s="51">
        <f t="shared" si="2"/>
        <v>2.5008407976557843</v>
      </c>
    </row>
    <row r="26" spans="1:10" x14ac:dyDescent="0.2">
      <c r="A26" s="33">
        <v>3.27</v>
      </c>
      <c r="B26" s="4" t="s">
        <v>10</v>
      </c>
      <c r="C26" s="4">
        <v>4268</v>
      </c>
      <c r="D26">
        <v>76</v>
      </c>
      <c r="E26" s="48">
        <f t="shared" si="0"/>
        <v>414.36893203883494</v>
      </c>
      <c r="F26" s="48">
        <f t="shared" si="0"/>
        <v>7.3786407766990285</v>
      </c>
      <c r="G26" s="16">
        <f t="shared" si="3"/>
        <v>0.17211544092211678</v>
      </c>
      <c r="H26" s="16">
        <f t="shared" si="3"/>
        <v>0.25448084435449175</v>
      </c>
      <c r="I26" s="51">
        <f t="shared" si="2"/>
        <v>4.0272225248727009</v>
      </c>
      <c r="J26" s="51">
        <f t="shared" si="2"/>
        <v>2.7237695721977069</v>
      </c>
    </row>
    <row r="27" spans="1:10" x14ac:dyDescent="0.2">
      <c r="A27" s="33">
        <v>3.28</v>
      </c>
      <c r="B27" s="4" t="s">
        <v>9</v>
      </c>
      <c r="C27" s="4">
        <v>5170</v>
      </c>
      <c r="D27" s="15">
        <v>100</v>
      </c>
      <c r="E27" s="48">
        <f t="shared" si="0"/>
        <v>501.94174757281547</v>
      </c>
      <c r="F27" s="48">
        <f t="shared" si="0"/>
        <v>9.7087378640776691</v>
      </c>
      <c r="G27" s="16">
        <f t="shared" si="3"/>
        <v>0.14807279425580588</v>
      </c>
      <c r="H27" s="16">
        <f t="shared" si="3"/>
        <v>0.21182446509680092</v>
      </c>
      <c r="I27" s="51">
        <f t="shared" si="2"/>
        <v>4.6811244701878598</v>
      </c>
      <c r="J27" s="51">
        <f t="shared" si="2"/>
        <v>3.2722715964050062</v>
      </c>
    </row>
    <row r="28" spans="1:10" x14ac:dyDescent="0.2">
      <c r="A28" s="33">
        <v>3.29</v>
      </c>
      <c r="B28" s="4" t="s">
        <v>8</v>
      </c>
      <c r="C28" s="4">
        <v>5962</v>
      </c>
      <c r="D28">
        <v>119</v>
      </c>
      <c r="E28" s="48">
        <f t="shared" si="0"/>
        <v>578.83495145631059</v>
      </c>
      <c r="F28" s="48">
        <f t="shared" si="0"/>
        <v>11.553398058252426</v>
      </c>
      <c r="G28" s="16">
        <f t="shared" si="3"/>
        <v>0.13903216498456666</v>
      </c>
      <c r="H28" s="16">
        <f t="shared" si="3"/>
        <v>0.18611011873687394</v>
      </c>
      <c r="I28" s="51">
        <f t="shared" si="2"/>
        <v>4.9855167013826511</v>
      </c>
      <c r="J28" s="51">
        <f t="shared" si="2"/>
        <v>3.7243927695297967</v>
      </c>
    </row>
    <row r="29" spans="1:10" x14ac:dyDescent="0.2">
      <c r="A29" s="33" t="s">
        <v>75</v>
      </c>
      <c r="B29" s="4" t="s">
        <v>7</v>
      </c>
      <c r="C29" s="4">
        <v>6408</v>
      </c>
      <c r="D29">
        <v>140</v>
      </c>
      <c r="E29" s="48">
        <f t="shared" si="0"/>
        <v>622.13592233009706</v>
      </c>
      <c r="F29" s="48">
        <f t="shared" si="0"/>
        <v>13.592233009708737</v>
      </c>
      <c r="G29" s="16">
        <f t="shared" si="3"/>
        <v>0.11686542915046712</v>
      </c>
      <c r="H29" s="16">
        <f t="shared" si="3"/>
        <v>0.15648460771662384</v>
      </c>
      <c r="I29" s="51">
        <f t="shared" si="2"/>
        <v>5.9311567637979685</v>
      </c>
      <c r="J29" s="51">
        <f t="shared" si="2"/>
        <v>4.4294911216773309</v>
      </c>
    </row>
    <row r="30" spans="1:10" x14ac:dyDescent="0.2">
      <c r="A30" s="141">
        <v>3.31</v>
      </c>
      <c r="B30" s="131" t="s">
        <v>6</v>
      </c>
      <c r="C30" s="131">
        <v>7443</v>
      </c>
      <c r="D30" s="85">
        <v>160</v>
      </c>
      <c r="E30" s="89">
        <f t="shared" si="0"/>
        <v>722.62135922330094</v>
      </c>
      <c r="F30" s="89">
        <f t="shared" si="0"/>
        <v>15.53398058252427</v>
      </c>
      <c r="G30" s="100">
        <f t="shared" si="3"/>
        <v>0.10389731049413317</v>
      </c>
      <c r="H30" s="100">
        <f t="shared" si="3"/>
        <v>0.14080268971332041</v>
      </c>
      <c r="I30" s="86">
        <f t="shared" si="2"/>
        <v>6.671464133800515</v>
      </c>
      <c r="J30" s="86">
        <f t="shared" si="2"/>
        <v>4.9228262753447334</v>
      </c>
    </row>
    <row r="31" spans="1:10" x14ac:dyDescent="0.2">
      <c r="A31" s="33" t="s">
        <v>290</v>
      </c>
      <c r="B31" s="4" t="s">
        <v>5</v>
      </c>
      <c r="C31" s="4">
        <v>8251</v>
      </c>
      <c r="D31">
        <v>187</v>
      </c>
      <c r="E31" s="48">
        <f t="shared" si="0"/>
        <v>801.06796116504847</v>
      </c>
      <c r="F31" s="48">
        <f t="shared" si="0"/>
        <v>18.155339805825243</v>
      </c>
      <c r="G31" s="16">
        <f t="shared" si="3"/>
        <v>0.10839310127967736</v>
      </c>
      <c r="H31" s="16">
        <f t="shared" si="3"/>
        <v>0.14092227833076462</v>
      </c>
      <c r="I31" s="51">
        <f t="shared" si="2"/>
        <v>6.3947536547688353</v>
      </c>
      <c r="J31" s="51">
        <f t="shared" si="2"/>
        <v>4.9186486960779208</v>
      </c>
    </row>
    <row r="32" spans="1:10" x14ac:dyDescent="0.2">
      <c r="A32" s="33">
        <v>4.0199999999999996</v>
      </c>
      <c r="B32" s="4" t="s">
        <v>4</v>
      </c>
      <c r="C32" s="4">
        <v>9034</v>
      </c>
      <c r="D32">
        <v>209</v>
      </c>
      <c r="E32" s="48">
        <f t="shared" si="0"/>
        <v>877.08737864077659</v>
      </c>
      <c r="F32" s="48">
        <f t="shared" si="0"/>
        <v>20.291262135922327</v>
      </c>
      <c r="G32" s="16">
        <f t="shared" si="3"/>
        <v>8.6596092450068177E-2</v>
      </c>
      <c r="H32" s="16">
        <f t="shared" si="3"/>
        <v>0.12708062338696804</v>
      </c>
      <c r="I32" s="51">
        <f t="shared" si="2"/>
        <v>8.0043701851745563</v>
      </c>
      <c r="J32" s="51">
        <f t="shared" si="2"/>
        <v>5.4543892065218387</v>
      </c>
    </row>
    <row r="33" spans="1:10" x14ac:dyDescent="0.2">
      <c r="A33" s="33">
        <v>4.03</v>
      </c>
      <c r="B33" s="4" t="s">
        <v>3</v>
      </c>
      <c r="C33" s="4">
        <v>9886</v>
      </c>
      <c r="D33">
        <v>246</v>
      </c>
      <c r="E33" s="48">
        <f t="shared" si="0"/>
        <v>959.80582524271836</v>
      </c>
      <c r="F33" s="48">
        <f t="shared" si="0"/>
        <v>23.883495145631066</v>
      </c>
      <c r="G33" s="16">
        <f t="shared" si="3"/>
        <v>7.8129880065696058E-2</v>
      </c>
      <c r="H33" s="16">
        <f t="shared" si="3"/>
        <v>0.11396668487130832</v>
      </c>
      <c r="I33" s="51">
        <f t="shared" si="2"/>
        <v>8.8717297399804984</v>
      </c>
      <c r="J33" s="51">
        <f t="shared" si="2"/>
        <v>6.0820158219276985</v>
      </c>
    </row>
    <row r="34" spans="1:10" x14ac:dyDescent="0.2">
      <c r="A34" s="33">
        <v>4.04</v>
      </c>
      <c r="B34" s="4" t="s">
        <v>2</v>
      </c>
      <c r="C34" s="4">
        <v>10524</v>
      </c>
      <c r="D34">
        <v>266</v>
      </c>
      <c r="E34" s="48">
        <f t="shared" si="0"/>
        <v>1021.7475728155339</v>
      </c>
      <c r="F34" s="48">
        <f t="shared" si="0"/>
        <v>25.825242718446599</v>
      </c>
      <c r="G34" s="16">
        <f t="shared" si="3"/>
        <v>6.5288606358242907E-2</v>
      </c>
      <c r="H34" s="16">
        <f t="shared" si="3"/>
        <v>9.9364665053605805E-2</v>
      </c>
      <c r="I34" s="51">
        <f t="shared" si="2"/>
        <v>10.616663752272499</v>
      </c>
      <c r="J34" s="51">
        <f t="shared" si="2"/>
        <v>6.9757914464463031</v>
      </c>
    </row>
    <row r="35" spans="1:10" ht="15" x14ac:dyDescent="0.2">
      <c r="A35" s="33">
        <v>4.05</v>
      </c>
      <c r="B35" s="21" t="s">
        <v>1</v>
      </c>
      <c r="C35" s="12">
        <v>11278</v>
      </c>
      <c r="D35" s="14">
        <v>295</v>
      </c>
      <c r="E35" s="48">
        <f t="shared" si="0"/>
        <v>1094.9514563106795</v>
      </c>
      <c r="F35" s="48">
        <f t="shared" si="0"/>
        <v>28.640776699029125</v>
      </c>
      <c r="G35" s="16">
        <f t="shared" si="3"/>
        <v>5.7489557802015104E-2</v>
      </c>
      <c r="H35" s="16">
        <f t="shared" si="3"/>
        <v>8.4553220274749222E-2</v>
      </c>
      <c r="I35" s="51">
        <f t="shared" si="2"/>
        <v>12.056923153714871</v>
      </c>
      <c r="J35" s="51">
        <f t="shared" si="2"/>
        <v>8.1977620522035295</v>
      </c>
    </row>
    <row r="36" spans="1:10" ht="15" x14ac:dyDescent="0.2">
      <c r="A36" s="33">
        <v>4.0599999999999996</v>
      </c>
      <c r="B36" s="21" t="s">
        <v>0</v>
      </c>
      <c r="C36" s="12">
        <v>11730</v>
      </c>
      <c r="D36" s="14">
        <v>311</v>
      </c>
      <c r="E36" s="48">
        <f t="shared" si="0"/>
        <v>1138.8349514563106</v>
      </c>
      <c r="F36" s="48">
        <f t="shared" si="0"/>
        <v>30.194174757281552</v>
      </c>
      <c r="G36" s="16">
        <f t="shared" si="3"/>
        <v>5.5519687620863685E-2</v>
      </c>
      <c r="H36" s="16">
        <f t="shared" si="3"/>
        <v>8.9168735984683098E-2</v>
      </c>
      <c r="I36" s="51">
        <f t="shared" si="2"/>
        <v>12.48470966359451</v>
      </c>
      <c r="J36" s="51">
        <f t="shared" si="2"/>
        <v>7.7734328394989269</v>
      </c>
    </row>
    <row r="37" spans="1:10" ht="15" x14ac:dyDescent="0.2">
      <c r="A37" s="33">
        <v>4.07</v>
      </c>
      <c r="B37" s="21" t="s">
        <v>83</v>
      </c>
      <c r="C37" s="12">
        <v>12442</v>
      </c>
      <c r="D37" s="14">
        <v>345</v>
      </c>
      <c r="E37" s="48">
        <f t="shared" si="0"/>
        <v>1207.9611650485435</v>
      </c>
      <c r="F37" s="48">
        <f t="shared" si="0"/>
        <v>33.495145631067956</v>
      </c>
      <c r="G37" s="16">
        <f t="shared" si="3"/>
        <v>5.326389948488431E-2</v>
      </c>
      <c r="H37" s="16">
        <f t="shared" si="3"/>
        <v>8.1684949925745459E-2</v>
      </c>
      <c r="I37" s="51">
        <f t="shared" si="2"/>
        <v>13.013451648553305</v>
      </c>
      <c r="J37" s="51">
        <f t="shared" si="2"/>
        <v>8.485616765267542</v>
      </c>
    </row>
    <row r="38" spans="1:10" ht="15" x14ac:dyDescent="0.2">
      <c r="A38" s="33">
        <v>4.08</v>
      </c>
      <c r="B38" s="21" t="s">
        <v>84</v>
      </c>
      <c r="C38" s="26">
        <v>13141</v>
      </c>
      <c r="D38" s="56">
        <v>380</v>
      </c>
      <c r="E38" s="66">
        <f t="shared" ref="E38:F69" si="4">C38/10.3</f>
        <v>1275.8252427184466</v>
      </c>
      <c r="F38" s="48">
        <f t="shared" si="4"/>
        <v>36.89320388349514</v>
      </c>
      <c r="G38" s="16">
        <f t="shared" si="3"/>
        <v>6.9220569011388608E-2</v>
      </c>
      <c r="H38" s="16">
        <f t="shared" si="3"/>
        <v>8.3888279727362486E-2</v>
      </c>
      <c r="I38" s="51">
        <f t="shared" si="2"/>
        <v>10.013601310412579</v>
      </c>
      <c r="J38" s="51">
        <f t="shared" si="2"/>
        <v>8.2627416226996022</v>
      </c>
    </row>
    <row r="39" spans="1:10" ht="15" x14ac:dyDescent="0.2">
      <c r="A39" s="33">
        <v>4.09</v>
      </c>
      <c r="B39" s="4" t="s">
        <v>86</v>
      </c>
      <c r="C39" s="26">
        <v>13956</v>
      </c>
      <c r="D39" s="56">
        <v>409</v>
      </c>
      <c r="E39" s="48">
        <f t="shared" si="4"/>
        <v>1354.9514563106795</v>
      </c>
      <c r="F39" s="48">
        <f t="shared" si="4"/>
        <v>39.708737864077669</v>
      </c>
      <c r="G39" s="16">
        <f t="shared" si="3"/>
        <v>6.2674511472481709E-2</v>
      </c>
      <c r="H39" s="16">
        <f t="shared" si="3"/>
        <v>7.7297069418186135E-2</v>
      </c>
      <c r="I39" s="51">
        <f t="shared" si="2"/>
        <v>11.059474805228966</v>
      </c>
      <c r="J39" s="51">
        <f t="shared" si="2"/>
        <v>8.9673151359715657</v>
      </c>
    </row>
    <row r="40" spans="1:10" ht="15" x14ac:dyDescent="0.2">
      <c r="A40" s="33" t="s">
        <v>96</v>
      </c>
      <c r="B40" s="4" t="s">
        <v>87</v>
      </c>
      <c r="C40" s="26">
        <v>15472</v>
      </c>
      <c r="D40" s="56">
        <v>435</v>
      </c>
      <c r="E40" s="48">
        <f t="shared" si="4"/>
        <v>1502.1359223300969</v>
      </c>
      <c r="F40" s="48">
        <f t="shared" si="4"/>
        <v>42.23300970873786</v>
      </c>
      <c r="G40" s="16">
        <f t="shared" ref="G40:H55" si="5">LN(C42/C38)/4</f>
        <v>5.8190389684378695E-2</v>
      </c>
      <c r="H40" s="16">
        <f t="shared" si="5"/>
        <v>7.0601253837734274E-2</v>
      </c>
      <c r="I40" s="51">
        <f t="shared" si="2"/>
        <v>11.91171230025328</v>
      </c>
      <c r="J40" s="51">
        <f t="shared" si="2"/>
        <v>9.8177743720109216</v>
      </c>
    </row>
    <row r="41" spans="1:10" ht="15" x14ac:dyDescent="0.2">
      <c r="A41" s="33">
        <v>4.1100000000000003</v>
      </c>
      <c r="B41" s="4" t="s">
        <v>88</v>
      </c>
      <c r="C41" s="26">
        <v>15987</v>
      </c>
      <c r="D41" s="56">
        <v>470</v>
      </c>
      <c r="E41" s="48">
        <f t="shared" si="4"/>
        <v>1552.1359223300969</v>
      </c>
      <c r="F41" s="48">
        <f t="shared" si="4"/>
        <v>45.631067961165044</v>
      </c>
      <c r="G41" s="16">
        <f t="shared" si="5"/>
        <v>4.8353477973889461E-2</v>
      </c>
      <c r="H41" s="16">
        <f t="shared" si="5"/>
        <v>6.7137897713301198E-2</v>
      </c>
      <c r="I41" s="51">
        <f t="shared" si="2"/>
        <v>14.335001526348114</v>
      </c>
      <c r="J41" s="51">
        <f t="shared" si="2"/>
        <v>10.324231234047422</v>
      </c>
    </row>
    <row r="42" spans="1:10" ht="15" x14ac:dyDescent="0.2">
      <c r="A42" s="33">
        <v>4.12</v>
      </c>
      <c r="B42" s="4" t="s">
        <v>98</v>
      </c>
      <c r="C42" s="12">
        <v>16585</v>
      </c>
      <c r="D42" s="14">
        <v>504</v>
      </c>
      <c r="E42" s="48">
        <f t="shared" si="4"/>
        <v>1610.1941747572814</v>
      </c>
      <c r="F42" s="48">
        <f t="shared" si="4"/>
        <v>48.932038834951456</v>
      </c>
      <c r="G42" s="16">
        <f t="shared" si="5"/>
        <v>3.0048272547097344E-2</v>
      </c>
      <c r="H42" s="16">
        <f t="shared" si="5"/>
        <v>6.6253318159766983E-2</v>
      </c>
      <c r="I42" s="51">
        <f t="shared" si="2"/>
        <v>23.067787989260072</v>
      </c>
      <c r="J42" s="51">
        <f t="shared" si="2"/>
        <v>10.462074954320796</v>
      </c>
    </row>
    <row r="43" spans="1:10" ht="15" x14ac:dyDescent="0.2">
      <c r="A43" s="33">
        <v>4.13</v>
      </c>
      <c r="B43" s="4" t="s">
        <v>99</v>
      </c>
      <c r="C43" s="12">
        <v>16934</v>
      </c>
      <c r="D43" s="14">
        <v>535</v>
      </c>
      <c r="E43" s="48">
        <f t="shared" si="4"/>
        <v>1644.0776699029125</v>
      </c>
      <c r="F43" s="48">
        <f t="shared" si="4"/>
        <v>51.94174757281553</v>
      </c>
      <c r="G43" s="16">
        <f t="shared" si="5"/>
        <v>3.0909671264092303E-2</v>
      </c>
      <c r="H43" s="16">
        <f t="shared" si="5"/>
        <v>6.0632225852836272E-2</v>
      </c>
      <c r="I43" s="51">
        <f t="shared" si="2"/>
        <v>22.424928904539104</v>
      </c>
      <c r="J43" s="51">
        <f t="shared" si="2"/>
        <v>11.431992984099248</v>
      </c>
    </row>
    <row r="44" spans="1:10" ht="15" x14ac:dyDescent="0.2">
      <c r="A44" s="33">
        <v>4.1399999999999997</v>
      </c>
      <c r="B44" s="4" t="s">
        <v>100</v>
      </c>
      <c r="C44" s="12">
        <v>17448</v>
      </c>
      <c r="D44" s="14">
        <v>567</v>
      </c>
      <c r="E44" s="48">
        <f t="shared" si="4"/>
        <v>1693.9805825242718</v>
      </c>
      <c r="F44" s="48">
        <f t="shared" si="4"/>
        <v>55.048543689320383</v>
      </c>
      <c r="G44" s="16">
        <f t="shared" si="5"/>
        <v>3.1884168474211938E-2</v>
      </c>
      <c r="H44" s="16">
        <f t="shared" si="5"/>
        <v>5.5388747157267978E-2</v>
      </c>
      <c r="I44" s="51">
        <f t="shared" si="2"/>
        <v>21.73954077305061</v>
      </c>
      <c r="J44" s="51">
        <f t="shared" si="2"/>
        <v>12.514223847523732</v>
      </c>
    </row>
    <row r="45" spans="1:10" ht="15" x14ac:dyDescent="0.2">
      <c r="A45" s="33">
        <v>4.1500000000000004</v>
      </c>
      <c r="B45" s="21" t="s">
        <v>101</v>
      </c>
      <c r="C45" s="26">
        <v>18091</v>
      </c>
      <c r="D45" s="56">
        <v>599</v>
      </c>
      <c r="E45" s="48">
        <f t="shared" si="4"/>
        <v>1756.4077669902911</v>
      </c>
      <c r="F45" s="48">
        <f t="shared" si="4"/>
        <v>58.155339805825236</v>
      </c>
      <c r="G45" s="16">
        <f t="shared" si="5"/>
        <v>2.9068192210027058E-2</v>
      </c>
      <c r="H45" s="16">
        <f t="shared" si="5"/>
        <v>5.1354317897151003E-2</v>
      </c>
      <c r="I45" s="51">
        <f t="shared" si="2"/>
        <v>23.845555153610292</v>
      </c>
      <c r="J45" s="51">
        <f t="shared" si="2"/>
        <v>13.497349569477958</v>
      </c>
    </row>
    <row r="46" spans="1:10" ht="15" x14ac:dyDescent="0.2">
      <c r="A46" s="33">
        <v>4.16</v>
      </c>
      <c r="B46" s="4" t="s">
        <v>103</v>
      </c>
      <c r="C46" s="12">
        <v>18841</v>
      </c>
      <c r="D46" s="14">
        <v>629</v>
      </c>
      <c r="E46" s="48">
        <f t="shared" si="4"/>
        <v>1829.2233009708737</v>
      </c>
      <c r="F46" s="48">
        <f t="shared" si="4"/>
        <v>61.067961165048537</v>
      </c>
      <c r="G46" s="16">
        <f t="shared" si="5"/>
        <v>3.015797387409324E-2</v>
      </c>
      <c r="H46" s="16">
        <f t="shared" si="5"/>
        <v>4.7993747123649316E-2</v>
      </c>
      <c r="I46" s="51">
        <f t="shared" si="2"/>
        <v>22.983877612394348</v>
      </c>
      <c r="J46" s="51">
        <f t="shared" si="2"/>
        <v>14.442447654152666</v>
      </c>
    </row>
    <row r="47" spans="1:10" ht="15" x14ac:dyDescent="0.2">
      <c r="A47" s="33">
        <v>4.17</v>
      </c>
      <c r="B47" s="4" t="s">
        <v>107</v>
      </c>
      <c r="C47" s="12">
        <v>19022</v>
      </c>
      <c r="D47" s="14">
        <v>657</v>
      </c>
      <c r="E47" s="48">
        <f t="shared" si="4"/>
        <v>1846.7961165048544</v>
      </c>
      <c r="F47" s="48">
        <f t="shared" si="4"/>
        <v>63.786407766990287</v>
      </c>
      <c r="G47" s="16">
        <f t="shared" si="5"/>
        <v>2.764125324160413E-2</v>
      </c>
      <c r="H47" s="16">
        <f t="shared" si="5"/>
        <v>4.3905341056033741E-2</v>
      </c>
      <c r="I47" s="51">
        <f t="shared" si="2"/>
        <v>25.076546801309913</v>
      </c>
      <c r="J47" s="51">
        <f t="shared" si="2"/>
        <v>15.787308876050487</v>
      </c>
    </row>
    <row r="48" spans="1:10" ht="15" x14ac:dyDescent="0.2">
      <c r="A48" s="33">
        <v>4.18</v>
      </c>
      <c r="B48" s="4" t="s">
        <v>108</v>
      </c>
      <c r="C48" s="12">
        <v>19685</v>
      </c>
      <c r="D48" s="14">
        <v>687</v>
      </c>
      <c r="E48" s="48">
        <f t="shared" si="4"/>
        <v>1911.1650485436892</v>
      </c>
      <c r="F48" s="48">
        <f t="shared" si="4"/>
        <v>66.699029126213588</v>
      </c>
      <c r="G48" s="16">
        <f t="shared" si="5"/>
        <v>2.5485477212968347E-2</v>
      </c>
      <c r="H48" s="16">
        <f t="shared" si="5"/>
        <v>3.8934810628099017E-2</v>
      </c>
      <c r="I48" s="51">
        <f t="shared" si="2"/>
        <v>27.197732056091759</v>
      </c>
      <c r="J48" s="51">
        <f t="shared" si="2"/>
        <v>17.802762345008176</v>
      </c>
    </row>
    <row r="49" spans="1:10" ht="15" x14ac:dyDescent="0.2">
      <c r="A49" s="33">
        <v>4.1900000000000004</v>
      </c>
      <c r="B49" s="4" t="s">
        <v>109</v>
      </c>
      <c r="C49" s="12">
        <v>20206</v>
      </c>
      <c r="D49" s="14">
        <v>714</v>
      </c>
      <c r="E49" s="48">
        <f t="shared" si="4"/>
        <v>1961.7475728155339</v>
      </c>
      <c r="F49" s="48">
        <f t="shared" si="4"/>
        <v>69.320388349514559</v>
      </c>
      <c r="G49" s="16">
        <f t="shared" si="5"/>
        <v>2.9203231939519288E-2</v>
      </c>
      <c r="H49" s="16">
        <f t="shared" si="5"/>
        <v>3.7065634300508951E-2</v>
      </c>
      <c r="I49" s="51">
        <f t="shared" si="2"/>
        <v>23.735290052671996</v>
      </c>
      <c r="J49" s="51">
        <f t="shared" si="2"/>
        <v>18.700534703932682</v>
      </c>
    </row>
    <row r="50" spans="1:10" ht="15" x14ac:dyDescent="0.2">
      <c r="A50" s="142">
        <v>4.2</v>
      </c>
      <c r="B50" s="21" t="s">
        <v>110</v>
      </c>
      <c r="C50" s="26">
        <v>20863</v>
      </c>
      <c r="D50" s="56">
        <v>735</v>
      </c>
      <c r="E50" s="66">
        <f t="shared" si="4"/>
        <v>2025.5339805825242</v>
      </c>
      <c r="F50" s="66">
        <f t="shared" si="4"/>
        <v>71.359223300970868</v>
      </c>
      <c r="G50" s="28">
        <f t="shared" si="5"/>
        <v>2.7591753062751932E-2</v>
      </c>
      <c r="H50" s="28">
        <f t="shared" si="5"/>
        <v>3.3337356390014762E-2</v>
      </c>
      <c r="I50" s="53">
        <f t="shared" si="2"/>
        <v>25.121534647817427</v>
      </c>
      <c r="J50" s="53">
        <f t="shared" si="2"/>
        <v>20.791906006307009</v>
      </c>
    </row>
    <row r="51" spans="1:10" ht="15" x14ac:dyDescent="0.2">
      <c r="A51" s="33">
        <v>4.21</v>
      </c>
      <c r="B51" s="4" t="s">
        <v>112</v>
      </c>
      <c r="C51" s="12">
        <v>21379</v>
      </c>
      <c r="D51" s="14">
        <v>762</v>
      </c>
      <c r="E51" s="48">
        <f t="shared" si="4"/>
        <v>2075.6310679611647</v>
      </c>
      <c r="F51" s="48">
        <f t="shared" si="4"/>
        <v>73.980582524271838</v>
      </c>
      <c r="G51" s="16">
        <f t="shared" si="5"/>
        <v>2.5245237558539885E-2</v>
      </c>
      <c r="H51" s="16">
        <f t="shared" si="5"/>
        <v>3.4605344479678585E-2</v>
      </c>
      <c r="I51" s="51">
        <f t="shared" si="2"/>
        <v>27.456552110180855</v>
      </c>
      <c r="J51" s="51">
        <f t="shared" si="2"/>
        <v>20.030061569448744</v>
      </c>
    </row>
    <row r="52" spans="1:10" ht="15" x14ac:dyDescent="0.2">
      <c r="A52" s="33">
        <v>4.22</v>
      </c>
      <c r="B52" s="4" t="s">
        <v>34</v>
      </c>
      <c r="C52" s="12">
        <v>21982</v>
      </c>
      <c r="D52" s="14">
        <v>785</v>
      </c>
      <c r="E52" s="48">
        <f t="shared" si="4"/>
        <v>2134.1747572815534</v>
      </c>
      <c r="F52" s="48">
        <f t="shared" si="4"/>
        <v>76.213592233009706</v>
      </c>
      <c r="G52" s="16">
        <f t="shared" si="5"/>
        <v>2.2162923302005137E-2</v>
      </c>
      <c r="H52" s="16">
        <f t="shared" si="5"/>
        <v>3.7515173643933315E-2</v>
      </c>
      <c r="I52" s="51">
        <f t="shared" si="2"/>
        <v>31.275079154257348</v>
      </c>
      <c r="J52" s="51">
        <f t="shared" si="2"/>
        <v>18.476448680173871</v>
      </c>
    </row>
    <row r="53" spans="1:10" ht="15" x14ac:dyDescent="0.2">
      <c r="A53" s="33">
        <v>4.2300000000000004</v>
      </c>
      <c r="B53" s="4" t="s">
        <v>35</v>
      </c>
      <c r="C53" s="12">
        <v>22353</v>
      </c>
      <c r="D53" s="14">
        <v>820</v>
      </c>
      <c r="E53" s="48">
        <f t="shared" si="4"/>
        <v>2170.1941747572814</v>
      </c>
      <c r="F53" s="48">
        <f t="shared" si="4"/>
        <v>79.611650485436883</v>
      </c>
      <c r="G53" s="16">
        <f t="shared" si="5"/>
        <v>2.144667121554731E-2</v>
      </c>
      <c r="H53" s="16">
        <f t="shared" si="5"/>
        <v>3.5993837946401493E-2</v>
      </c>
      <c r="I53" s="51">
        <f t="shared" si="2"/>
        <v>32.319569484399189</v>
      </c>
      <c r="J53" s="51">
        <f t="shared" si="2"/>
        <v>19.257384599889356</v>
      </c>
    </row>
    <row r="54" spans="1:10" ht="15" x14ac:dyDescent="0.2">
      <c r="A54" s="33">
        <v>4.24</v>
      </c>
      <c r="B54" s="4" t="s">
        <v>36</v>
      </c>
      <c r="C54" s="12">
        <v>22797</v>
      </c>
      <c r="D54" s="14">
        <v>854</v>
      </c>
      <c r="E54" s="48">
        <f t="shared" si="4"/>
        <v>2213.3009708737864</v>
      </c>
      <c r="F54" s="48">
        <f t="shared" si="4"/>
        <v>82.912621359223294</v>
      </c>
      <c r="G54" s="16">
        <f t="shared" si="5"/>
        <v>1.8686163538145388E-2</v>
      </c>
      <c r="H54" s="16">
        <f t="shared" si="5"/>
        <v>3.5009708908644237E-2</v>
      </c>
      <c r="I54" s="51">
        <f t="shared" si="2"/>
        <v>37.094140760620817</v>
      </c>
      <c r="J54" s="51">
        <f t="shared" si="2"/>
        <v>19.798713047534093</v>
      </c>
    </row>
    <row r="55" spans="1:10" ht="15" x14ac:dyDescent="0.2">
      <c r="A55" s="33">
        <v>4.25</v>
      </c>
      <c r="B55" s="4" t="s">
        <v>37</v>
      </c>
      <c r="C55" s="12">
        <v>23294</v>
      </c>
      <c r="D55" s="14">
        <v>880</v>
      </c>
      <c r="E55" s="48">
        <f t="shared" si="4"/>
        <v>2261.5533980582522</v>
      </c>
      <c r="F55" s="48">
        <f t="shared" si="4"/>
        <v>85.436893203883486</v>
      </c>
      <c r="G55" s="16">
        <f t="shared" si="5"/>
        <v>1.5933233925488254E-2</v>
      </c>
      <c r="H55" s="16">
        <f t="shared" si="5"/>
        <v>3.0931848131975422E-2</v>
      </c>
      <c r="I55" s="51">
        <f t="shared" si="2"/>
        <v>43.503232539071924</v>
      </c>
      <c r="J55" s="51">
        <f t="shared" si="2"/>
        <v>22.408851149227413</v>
      </c>
    </row>
    <row r="56" spans="1:10" ht="15" x14ac:dyDescent="0.2">
      <c r="A56" s="33">
        <v>4.2600000000000096</v>
      </c>
      <c r="B56" s="4" t="s">
        <v>38</v>
      </c>
      <c r="C56" s="12">
        <v>23688</v>
      </c>
      <c r="D56" s="14">
        <v>903</v>
      </c>
      <c r="E56" s="48">
        <f t="shared" si="4"/>
        <v>2299.8058252427181</v>
      </c>
      <c r="F56" s="48">
        <f t="shared" si="4"/>
        <v>87.669902912621353</v>
      </c>
      <c r="G56" s="16">
        <f t="shared" ref="G56:H69" si="6">LN(C58/C54)/4</f>
        <v>1.3584325859805733E-2</v>
      </c>
      <c r="H56" s="16">
        <f t="shared" si="6"/>
        <v>2.6105827116612964E-2</v>
      </c>
      <c r="I56" s="51">
        <f t="shared" si="2"/>
        <v>51.025511881371919</v>
      </c>
      <c r="J56" s="51">
        <f t="shared" si="2"/>
        <v>26.551435335249241</v>
      </c>
    </row>
    <row r="57" spans="1:10" ht="15" x14ac:dyDescent="0.2">
      <c r="A57" s="139">
        <v>4.2700000000000102</v>
      </c>
      <c r="B57" s="4" t="s">
        <v>39</v>
      </c>
      <c r="C57" s="12">
        <v>23824</v>
      </c>
      <c r="D57" s="14">
        <v>928</v>
      </c>
      <c r="E57" s="48">
        <f t="shared" si="4"/>
        <v>2313.009708737864</v>
      </c>
      <c r="F57" s="48">
        <f t="shared" si="4"/>
        <v>90.097087378640765</v>
      </c>
      <c r="G57" s="16">
        <f t="shared" si="6"/>
        <v>9.7766945871586505E-3</v>
      </c>
      <c r="H57" s="16">
        <f t="shared" si="6"/>
        <v>2.5115543678438233E-2</v>
      </c>
      <c r="I57" s="51">
        <f t="shared" si="2"/>
        <v>70.897906688255361</v>
      </c>
      <c r="J57" s="51">
        <f t="shared" si="2"/>
        <v>27.598334698006724</v>
      </c>
    </row>
    <row r="58" spans="1:10" ht="15" x14ac:dyDescent="0.2">
      <c r="A58" s="33">
        <v>4.28000000000001</v>
      </c>
      <c r="B58" s="4" t="s">
        <v>40</v>
      </c>
      <c r="C58" s="12">
        <v>24070</v>
      </c>
      <c r="D58" s="14">
        <v>948</v>
      </c>
      <c r="E58" s="48">
        <f t="shared" si="4"/>
        <v>2336.8932038834951</v>
      </c>
      <c r="F58" s="48">
        <f t="shared" si="4"/>
        <v>92.038834951456309</v>
      </c>
      <c r="G58" s="16">
        <f t="shared" si="6"/>
        <v>1.0195366712495662E-2</v>
      </c>
      <c r="H58" s="16">
        <f t="shared" si="6"/>
        <v>2.2742944551431696E-2</v>
      </c>
      <c r="I58" s="51">
        <f t="shared" si="2"/>
        <v>67.98648838304257</v>
      </c>
      <c r="J58" s="51">
        <f t="shared" si="2"/>
        <v>30.477459899373972</v>
      </c>
    </row>
    <row r="59" spans="1:10" ht="15" x14ac:dyDescent="0.2">
      <c r="A59" s="33">
        <v>4.2900000000000098</v>
      </c>
      <c r="B59" s="4" t="s">
        <v>41</v>
      </c>
      <c r="C59" s="12">
        <v>24223</v>
      </c>
      <c r="D59" s="14">
        <v>973</v>
      </c>
      <c r="E59" s="48">
        <f t="shared" si="4"/>
        <v>2351.7475728155337</v>
      </c>
      <c r="F59" s="48">
        <f t="shared" si="4"/>
        <v>94.466019417475721</v>
      </c>
      <c r="G59" s="16">
        <f t="shared" si="6"/>
        <v>1.1915553419914965E-2</v>
      </c>
      <c r="H59" s="16">
        <f t="shared" si="6"/>
        <v>2.0424789983090438E-2</v>
      </c>
      <c r="I59" s="51">
        <f t="shared" si="2"/>
        <v>58.171631323599229</v>
      </c>
      <c r="J59" s="51">
        <f t="shared" si="2"/>
        <v>33.936563417973829</v>
      </c>
    </row>
    <row r="60" spans="1:10" ht="15" x14ac:dyDescent="0.2">
      <c r="A60" s="32">
        <v>4.3000000000000096</v>
      </c>
      <c r="B60" s="4" t="s">
        <v>42</v>
      </c>
      <c r="C60" s="12">
        <v>24674</v>
      </c>
      <c r="D60" s="14">
        <v>989</v>
      </c>
      <c r="E60" s="48">
        <f t="shared" si="4"/>
        <v>2395.5339805825242</v>
      </c>
      <c r="F60" s="48">
        <f t="shared" si="4"/>
        <v>96.019417475728147</v>
      </c>
      <c r="G60" s="16">
        <f t="shared" si="6"/>
        <v>1.0565023952619572E-2</v>
      </c>
      <c r="H60" s="16">
        <f t="shared" si="6"/>
        <v>1.9035065924151166E-2</v>
      </c>
      <c r="I60" s="51">
        <f t="shared" si="2"/>
        <v>65.607724475445337</v>
      </c>
      <c r="J60" s="51">
        <f t="shared" si="2"/>
        <v>36.414225373419868</v>
      </c>
    </row>
    <row r="61" spans="1:10" ht="15" x14ac:dyDescent="0.2">
      <c r="A61" s="33">
        <v>5.01</v>
      </c>
      <c r="B61" s="4" t="s">
        <v>43</v>
      </c>
      <c r="C61" s="12">
        <v>24987</v>
      </c>
      <c r="D61" s="14">
        <v>1007</v>
      </c>
      <c r="E61" s="48">
        <f t="shared" si="4"/>
        <v>2425.9223300970871</v>
      </c>
      <c r="F61" s="48">
        <f t="shared" si="4"/>
        <v>97.766990291262132</v>
      </c>
      <c r="G61" s="16">
        <f t="shared" si="6"/>
        <v>1.0697521261067749E-2</v>
      </c>
      <c r="H61" s="16">
        <f t="shared" si="6"/>
        <v>1.7368093203691846E-2</v>
      </c>
      <c r="I61" s="51">
        <f t="shared" si="2"/>
        <v>64.795120630660975</v>
      </c>
      <c r="J61" s="51">
        <f t="shared" si="2"/>
        <v>39.90922736484432</v>
      </c>
    </row>
    <row r="62" spans="1:10" ht="15" x14ac:dyDescent="0.2">
      <c r="A62" s="33">
        <v>5.0199999999999996</v>
      </c>
      <c r="B62" s="4" t="s">
        <v>44</v>
      </c>
      <c r="C62" s="12">
        <v>25109</v>
      </c>
      <c r="D62" s="14">
        <v>1023</v>
      </c>
      <c r="E62" s="48">
        <f t="shared" si="4"/>
        <v>2437.7669902912621</v>
      </c>
      <c r="F62" s="48">
        <f t="shared" si="4"/>
        <v>99.320388349514559</v>
      </c>
      <c r="G62" s="16">
        <f t="shared" si="6"/>
        <v>8.4672820892068915E-3</v>
      </c>
      <c r="H62" s="16">
        <f t="shared" si="6"/>
        <v>1.8039011679808939E-2</v>
      </c>
      <c r="I62" s="51">
        <f t="shared" si="2"/>
        <v>81.86182688344455</v>
      </c>
      <c r="J62" s="51">
        <f t="shared" si="2"/>
        <v>38.424897819417943</v>
      </c>
    </row>
    <row r="63" spans="1:10" ht="15" x14ac:dyDescent="0.2">
      <c r="A63" s="33">
        <v>5.03</v>
      </c>
      <c r="B63" s="4" t="s">
        <v>45</v>
      </c>
      <c r="C63" s="12">
        <v>25282</v>
      </c>
      <c r="D63" s="14">
        <v>1043</v>
      </c>
      <c r="E63" s="48">
        <f t="shared" si="4"/>
        <v>2454.5631067961162</v>
      </c>
      <c r="F63" s="48">
        <f t="shared" si="4"/>
        <v>101.26213592233009</v>
      </c>
      <c r="G63" s="16">
        <f t="shared" si="6"/>
        <v>7.0532800659090693E-3</v>
      </c>
      <c r="H63" s="16">
        <f t="shared" si="6"/>
        <v>1.6103595587561949E-2</v>
      </c>
      <c r="I63" s="51">
        <f t="shared" si="2"/>
        <v>98.273026745409453</v>
      </c>
      <c r="J63" s="51">
        <f t="shared" si="2"/>
        <v>43.043007183769348</v>
      </c>
    </row>
    <row r="64" spans="1:10" ht="15" x14ac:dyDescent="0.2">
      <c r="A64" s="33">
        <v>5.04</v>
      </c>
      <c r="B64" s="4" t="s">
        <v>46</v>
      </c>
      <c r="C64" s="12">
        <v>25524</v>
      </c>
      <c r="D64" s="14">
        <v>1063</v>
      </c>
      <c r="E64" s="48">
        <f t="shared" si="4"/>
        <v>2478.0582524271845</v>
      </c>
      <c r="F64" s="48">
        <f t="shared" si="4"/>
        <v>103.20388349514562</v>
      </c>
      <c r="G64" s="16">
        <f t="shared" si="6"/>
        <v>1.0461451038112135E-2</v>
      </c>
      <c r="H64" s="16">
        <f t="shared" si="6"/>
        <v>1.5630089245333482E-2</v>
      </c>
      <c r="I64" s="51">
        <f t="shared" si="2"/>
        <v>66.257269477698586</v>
      </c>
      <c r="J64" s="51">
        <f t="shared" si="2"/>
        <v>44.346975227085871</v>
      </c>
    </row>
    <row r="65" spans="1:10" ht="15" x14ac:dyDescent="0.2">
      <c r="A65" s="33">
        <v>5.05</v>
      </c>
      <c r="B65" s="4" t="s">
        <v>47</v>
      </c>
      <c r="C65" s="12">
        <v>25702</v>
      </c>
      <c r="D65" s="14">
        <v>1074</v>
      </c>
      <c r="E65" s="48">
        <f t="shared" si="4"/>
        <v>2495.3398058252424</v>
      </c>
      <c r="F65" s="48">
        <f t="shared" si="4"/>
        <v>104.27184466019416</v>
      </c>
      <c r="G65" s="16">
        <f t="shared" si="6"/>
        <v>1.378313133409219E-2</v>
      </c>
      <c r="H65" s="16">
        <f t="shared" si="6"/>
        <v>1.4436039737770188E-2</v>
      </c>
      <c r="I65" s="51">
        <f t="shared" si="2"/>
        <v>50.289528827565121</v>
      </c>
      <c r="J65" s="51">
        <f t="shared" si="2"/>
        <v>48.015050744589445</v>
      </c>
    </row>
    <row r="66" spans="1:10" ht="15" x14ac:dyDescent="0.2">
      <c r="A66" s="33">
        <v>5.0599999999999996</v>
      </c>
      <c r="B66" s="4" t="s">
        <v>48</v>
      </c>
      <c r="C66" s="12">
        <v>26182</v>
      </c>
      <c r="D66" s="14">
        <v>1089</v>
      </c>
      <c r="E66" s="48">
        <f t="shared" si="4"/>
        <v>2541.9417475728155</v>
      </c>
      <c r="F66" s="48">
        <f t="shared" si="4"/>
        <v>105.72815533980582</v>
      </c>
      <c r="G66" s="16">
        <f t="shared" si="6"/>
        <v>1.6523666873609569E-2</v>
      </c>
      <c r="H66" s="16">
        <f t="shared" si="6"/>
        <v>1.1715510536320351E-2</v>
      </c>
      <c r="I66" s="51">
        <f t="shared" si="2"/>
        <v>41.948750592823366</v>
      </c>
      <c r="J66" s="51">
        <f t="shared" si="2"/>
        <v>59.164914615633251</v>
      </c>
    </row>
    <row r="67" spans="1:10" ht="15" x14ac:dyDescent="0.2">
      <c r="A67" s="33">
        <v>5.07</v>
      </c>
      <c r="B67" s="4" t="s">
        <v>132</v>
      </c>
      <c r="C67" s="4">
        <v>26715</v>
      </c>
      <c r="D67" s="14">
        <v>1105</v>
      </c>
      <c r="E67" s="48">
        <f t="shared" si="4"/>
        <v>2593.6893203883492</v>
      </c>
      <c r="F67" s="48">
        <f t="shared" si="4"/>
        <v>107.28155339805825</v>
      </c>
      <c r="G67" s="16">
        <f t="shared" si="6"/>
        <v>1.6048289409764965E-2</v>
      </c>
      <c r="H67" s="16">
        <f t="shared" si="6"/>
        <v>1.1820383407706438E-2</v>
      </c>
      <c r="I67" s="51">
        <f t="shared" si="2"/>
        <v>43.191343504696725</v>
      </c>
      <c r="J67" s="51">
        <f t="shared" si="2"/>
        <v>58.639991331249021</v>
      </c>
    </row>
    <row r="68" spans="1:10" ht="15" x14ac:dyDescent="0.2">
      <c r="A68" s="33">
        <v>5.08</v>
      </c>
      <c r="B68" s="36" t="s">
        <v>133</v>
      </c>
      <c r="C68" s="12">
        <v>27268</v>
      </c>
      <c r="D68" s="14">
        <v>1114</v>
      </c>
      <c r="E68" s="48">
        <f t="shared" si="4"/>
        <v>2647.3786407766988</v>
      </c>
      <c r="F68" s="48">
        <f t="shared" si="4"/>
        <v>108.15533980582524</v>
      </c>
      <c r="G68" s="16">
        <f t="shared" si="6"/>
        <v>1.3013744527005707E-2</v>
      </c>
      <c r="H68" s="16">
        <f t="shared" si="6"/>
        <v>1.0343201745635622E-2</v>
      </c>
      <c r="I68" s="51">
        <f t="shared" si="2"/>
        <v>53.262700763915291</v>
      </c>
      <c r="J68" s="51">
        <f t="shared" si="2"/>
        <v>67.014759801279425</v>
      </c>
    </row>
    <row r="69" spans="1:10" ht="15" x14ac:dyDescent="0.2">
      <c r="A69" s="33">
        <v>5.09</v>
      </c>
      <c r="B69" s="36" t="s">
        <v>134</v>
      </c>
      <c r="C69" s="12">
        <v>27406</v>
      </c>
      <c r="D69" s="14">
        <v>1126</v>
      </c>
      <c r="E69" s="48">
        <f t="shared" si="4"/>
        <v>2660.7766990291261</v>
      </c>
      <c r="F69" s="48">
        <f t="shared" si="4"/>
        <v>109.32038834951456</v>
      </c>
      <c r="G69" s="16">
        <f t="shared" si="6"/>
        <v>9.0247246673100905E-3</v>
      </c>
      <c r="H69" s="16">
        <f t="shared" si="6"/>
        <v>8.6713894969725272E-3</v>
      </c>
      <c r="I69" s="51">
        <f t="shared" si="2"/>
        <v>76.805354857052365</v>
      </c>
      <c r="J69" s="51">
        <f t="shared" si="2"/>
        <v>79.934960919694149</v>
      </c>
    </row>
    <row r="70" spans="1:10" ht="15" x14ac:dyDescent="0.2">
      <c r="A70" s="140">
        <v>5.0999999999999996</v>
      </c>
      <c r="B70" s="143" t="s">
        <v>135</v>
      </c>
      <c r="C70" s="144">
        <v>27581</v>
      </c>
      <c r="D70" s="88">
        <v>1135</v>
      </c>
      <c r="E70" s="89">
        <f>C70/10.3</f>
        <v>2677.7669902912621</v>
      </c>
      <c r="F70" s="89">
        <f>D70/10.3</f>
        <v>110.19417475728154</v>
      </c>
      <c r="G70" s="100">
        <f>LN(C72/C68)/4</f>
        <v>5.8446691566651863E-3</v>
      </c>
      <c r="H70" s="100">
        <f>LN(D72/D68)/4</f>
        <v>1.0761433007858761E-2</v>
      </c>
      <c r="I70" s="86">
        <f>LN(2)/G70</f>
        <v>118.59476763872752</v>
      </c>
      <c r="J70" s="86">
        <f>LN(2)/H70</f>
        <v>64.410304840792122</v>
      </c>
    </row>
    <row r="71" spans="1:10" ht="15" x14ac:dyDescent="0.2">
      <c r="A71" s="33">
        <v>5.1100000000000003</v>
      </c>
      <c r="B71" s="36" t="s">
        <v>146</v>
      </c>
      <c r="C71" s="12">
        <v>27697</v>
      </c>
      <c r="D71" s="14">
        <v>1144</v>
      </c>
      <c r="E71" s="48">
        <f t="shared" ref="E71:F72" si="7">C71/10.3</f>
        <v>2689.029126213592</v>
      </c>
      <c r="F71" s="48">
        <f t="shared" si="7"/>
        <v>111.06796116504853</v>
      </c>
      <c r="G71" s="16"/>
      <c r="H71" s="16"/>
      <c r="I71" s="51"/>
      <c r="J71" s="51"/>
    </row>
    <row r="72" spans="1:10" ht="15" x14ac:dyDescent="0.2">
      <c r="A72" s="32">
        <v>5.12</v>
      </c>
      <c r="B72" s="36" t="s">
        <v>147</v>
      </c>
      <c r="C72" s="12">
        <v>27913</v>
      </c>
      <c r="D72" s="14">
        <v>1163</v>
      </c>
      <c r="E72" s="48">
        <f t="shared" si="7"/>
        <v>2710</v>
      </c>
      <c r="F72" s="48">
        <f t="shared" si="7"/>
        <v>112.91262135922329</v>
      </c>
      <c r="G72" s="16"/>
      <c r="H72" s="16"/>
      <c r="I72" s="51"/>
      <c r="J72" s="51"/>
    </row>
    <row r="73" spans="1:10" x14ac:dyDescent="0.2">
      <c r="A73" s="25"/>
      <c r="B73" s="2"/>
      <c r="G73" s="83"/>
      <c r="H73" s="83"/>
    </row>
    <row r="74" spans="1:10" x14ac:dyDescent="0.2">
      <c r="A74" s="25"/>
      <c r="G74" s="83"/>
      <c r="H74" s="83"/>
    </row>
    <row r="75" spans="1:10" x14ac:dyDescent="0.2">
      <c r="A75" s="25"/>
      <c r="G75" s="83"/>
      <c r="H75" s="83"/>
    </row>
    <row r="76" spans="1:10" x14ac:dyDescent="0.2">
      <c r="A76" s="25" t="s">
        <v>189</v>
      </c>
      <c r="B76" t="s">
        <v>160</v>
      </c>
      <c r="C76">
        <v>48077</v>
      </c>
      <c r="D76">
        <v>1682</v>
      </c>
      <c r="E76" s="48">
        <f t="shared" ref="E76:E77" si="8">C76/10.3</f>
        <v>4667.6699029126212</v>
      </c>
      <c r="F76" s="48">
        <f t="shared" ref="F76:F77" si="9">D76/10.3</f>
        <v>163.30097087378638</v>
      </c>
      <c r="G76" s="83"/>
      <c r="H76" s="83"/>
    </row>
    <row r="77" spans="1:10" x14ac:dyDescent="0.2">
      <c r="A77" s="25" t="s">
        <v>190</v>
      </c>
      <c r="B77" s="22" t="s">
        <v>161</v>
      </c>
      <c r="C77">
        <v>48390</v>
      </c>
      <c r="D77">
        <v>1684</v>
      </c>
      <c r="E77" s="48">
        <f t="shared" si="8"/>
        <v>4698.058252427184</v>
      </c>
      <c r="F77" s="48">
        <f t="shared" si="9"/>
        <v>163.49514563106794</v>
      </c>
      <c r="G77" s="83"/>
      <c r="H77" s="83"/>
    </row>
    <row r="78" spans="1:10" x14ac:dyDescent="0.2">
      <c r="A78" s="87" t="s">
        <v>191</v>
      </c>
      <c r="B78" s="85" t="s">
        <v>162</v>
      </c>
      <c r="C78" s="85">
        <v>48636</v>
      </c>
      <c r="D78" s="85">
        <v>1689</v>
      </c>
      <c r="E78" s="89">
        <f>C78/10.3</f>
        <v>4721.9417475728151</v>
      </c>
      <c r="F78" s="89">
        <f>D78/10.3</f>
        <v>163.98058252427182</v>
      </c>
      <c r="G78" s="100">
        <f>LN(C80/C76)/4</f>
        <v>5.5182385798976819E-3</v>
      </c>
      <c r="H78" s="100">
        <f>LN(D80/D76)/4</f>
        <v>2.2196061753332586E-3</v>
      </c>
      <c r="I78" s="86">
        <f>LN(2)/G78</f>
        <v>125.61022335732311</v>
      </c>
      <c r="J78" s="86">
        <f>LN(2)/H78</f>
        <v>312.28385839928291</v>
      </c>
    </row>
    <row r="79" spans="1:10" x14ac:dyDescent="0.2">
      <c r="A79" s="25" t="s">
        <v>192</v>
      </c>
      <c r="B79" t="s">
        <v>163</v>
      </c>
      <c r="C79">
        <v>48771</v>
      </c>
      <c r="D79">
        <v>1691</v>
      </c>
      <c r="E79" s="48">
        <f t="shared" ref="E79:E80" si="10">C79/10.3</f>
        <v>4735.0485436893205</v>
      </c>
      <c r="F79" s="48">
        <f t="shared" ref="F79:F80" si="11">D79/10.3</f>
        <v>164.17475728155338</v>
      </c>
    </row>
    <row r="80" spans="1:10" x14ac:dyDescent="0.2">
      <c r="A80" s="25" t="s">
        <v>193</v>
      </c>
      <c r="B80" t="s">
        <v>164</v>
      </c>
      <c r="C80">
        <v>49150</v>
      </c>
      <c r="D80">
        <v>1697</v>
      </c>
      <c r="E80" s="48">
        <f t="shared" si="10"/>
        <v>4771.8446601941741</v>
      </c>
      <c r="F80" s="48">
        <f t="shared" si="11"/>
        <v>164.75728155339806</v>
      </c>
    </row>
    <row r="81" spans="1:1" x14ac:dyDescent="0.2">
      <c r="A81" s="25"/>
    </row>
  </sheetData>
  <phoneticPr fontId="9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D796-DC91-4550-87C6-5B162003277E}">
  <dimension ref="A1:J81"/>
  <sheetViews>
    <sheetView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7" max="8" width="10.75" customWidth="1"/>
  </cols>
  <sheetData>
    <row r="1" spans="1:10" x14ac:dyDescent="0.2">
      <c r="A1" s="3" t="s">
        <v>291</v>
      </c>
      <c r="E1" t="s">
        <v>292</v>
      </c>
    </row>
    <row r="3" spans="1:10" x14ac:dyDescent="0.2">
      <c r="C3" s="4"/>
      <c r="E3" s="17" t="s">
        <v>149</v>
      </c>
    </row>
    <row r="4" spans="1:10" ht="15" x14ac:dyDescent="0.2">
      <c r="C4" s="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C5" s="4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55</v>
      </c>
      <c r="B6" t="s">
        <v>30</v>
      </c>
      <c r="C6">
        <v>29</v>
      </c>
      <c r="E6" s="48">
        <f t="shared" ref="E6:F37" si="0">C6/19.5</f>
        <v>1.4871794871794872</v>
      </c>
      <c r="F6" s="48"/>
    </row>
    <row r="7" spans="1:10" x14ac:dyDescent="0.2">
      <c r="A7" s="52" t="s">
        <v>56</v>
      </c>
      <c r="B7" t="s">
        <v>29</v>
      </c>
      <c r="C7">
        <v>47</v>
      </c>
      <c r="E7" s="48">
        <f t="shared" si="0"/>
        <v>2.4102564102564101</v>
      </c>
      <c r="F7" s="48"/>
      <c r="H7" s="77"/>
      <c r="J7" s="78"/>
    </row>
    <row r="8" spans="1:10" x14ac:dyDescent="0.2">
      <c r="A8" s="52" t="s">
        <v>57</v>
      </c>
      <c r="B8" t="s">
        <v>28</v>
      </c>
      <c r="C8">
        <v>59</v>
      </c>
      <c r="E8" s="48">
        <f t="shared" si="0"/>
        <v>3.0256410256410255</v>
      </c>
      <c r="F8" s="48"/>
      <c r="G8" s="16">
        <f t="shared" ref="G8:H23" si="1">LN(C10/C6)/4</f>
        <v>0.36122213134648584</v>
      </c>
      <c r="H8" s="83"/>
      <c r="I8" s="51">
        <f t="shared" ref="I8:J44" si="2">LN(2)/G8</f>
        <v>1.918894553819781</v>
      </c>
      <c r="J8" s="51"/>
    </row>
    <row r="9" spans="1:10" x14ac:dyDescent="0.2">
      <c r="A9" s="52" t="s">
        <v>58</v>
      </c>
      <c r="B9" t="s">
        <v>27</v>
      </c>
      <c r="C9">
        <v>95</v>
      </c>
      <c r="E9" s="48">
        <f t="shared" si="0"/>
        <v>4.8717948717948714</v>
      </c>
      <c r="F9" s="48"/>
      <c r="G9" s="16">
        <f t="shared" si="1"/>
        <v>0.27108158285515832</v>
      </c>
      <c r="H9" s="16"/>
      <c r="I9" s="51">
        <f t="shared" si="2"/>
        <v>2.556968914152685</v>
      </c>
      <c r="J9" s="51"/>
    </row>
    <row r="10" spans="1:10" x14ac:dyDescent="0.2">
      <c r="A10" s="52" t="s">
        <v>59</v>
      </c>
      <c r="B10" t="s">
        <v>26</v>
      </c>
      <c r="C10">
        <v>123</v>
      </c>
      <c r="E10" s="48">
        <f t="shared" si="0"/>
        <v>6.3076923076923075</v>
      </c>
      <c r="F10" s="48"/>
      <c r="G10" s="16">
        <f t="shared" si="1"/>
        <v>0.26160663387438488</v>
      </c>
      <c r="H10" s="16"/>
      <c r="I10" s="51">
        <f t="shared" si="2"/>
        <v>2.6495779953836047</v>
      </c>
      <c r="J10" s="51"/>
    </row>
    <row r="11" spans="1:10" x14ac:dyDescent="0.2">
      <c r="A11" s="52" t="s">
        <v>60</v>
      </c>
      <c r="B11" t="s">
        <v>25</v>
      </c>
      <c r="C11">
        <v>139</v>
      </c>
      <c r="E11" s="48">
        <f t="shared" si="0"/>
        <v>7.1282051282051286</v>
      </c>
      <c r="F11" s="48"/>
      <c r="G11" s="16">
        <f t="shared" si="1"/>
        <v>0.20650511548497968</v>
      </c>
      <c r="H11" s="16"/>
      <c r="I11" s="51">
        <f t="shared" si="2"/>
        <v>3.3565617923414681</v>
      </c>
      <c r="J11" s="51"/>
    </row>
    <row r="12" spans="1:10" x14ac:dyDescent="0.2">
      <c r="A12" s="52" t="s">
        <v>61</v>
      </c>
      <c r="B12" t="s">
        <v>24</v>
      </c>
      <c r="C12">
        <v>168</v>
      </c>
      <c r="E12" s="48">
        <f t="shared" si="0"/>
        <v>8.615384615384615</v>
      </c>
      <c r="F12" s="48"/>
      <c r="G12" s="16">
        <f t="shared" si="1"/>
        <v>0.18712431891077755</v>
      </c>
      <c r="H12" s="16"/>
      <c r="I12" s="51">
        <f t="shared" si="2"/>
        <v>3.704206832092432</v>
      </c>
      <c r="J12" s="51"/>
    </row>
    <row r="13" spans="1:10" x14ac:dyDescent="0.2">
      <c r="A13" s="52" t="s">
        <v>62</v>
      </c>
      <c r="B13" t="s">
        <v>23</v>
      </c>
      <c r="C13">
        <v>217</v>
      </c>
      <c r="E13" s="48">
        <f t="shared" si="0"/>
        <v>11.128205128205128</v>
      </c>
      <c r="F13" s="48"/>
      <c r="G13" s="16">
        <f t="shared" si="1"/>
        <v>0.1723858932641617</v>
      </c>
      <c r="H13" s="16"/>
      <c r="I13" s="51">
        <f t="shared" si="2"/>
        <v>4.0209043062344803</v>
      </c>
      <c r="J13" s="51"/>
    </row>
    <row r="14" spans="1:10" x14ac:dyDescent="0.2">
      <c r="A14" s="52" t="s">
        <v>63</v>
      </c>
      <c r="B14" t="s">
        <v>22</v>
      </c>
      <c r="C14">
        <v>260</v>
      </c>
      <c r="E14" s="48">
        <f t="shared" si="0"/>
        <v>13.333333333333334</v>
      </c>
      <c r="F14" s="48"/>
      <c r="G14" s="16">
        <f t="shared" si="1"/>
        <v>0.15153395089257887</v>
      </c>
      <c r="H14" s="16"/>
      <c r="I14" s="51">
        <f t="shared" si="2"/>
        <v>4.5742038432780747</v>
      </c>
      <c r="J14" s="51"/>
    </row>
    <row r="15" spans="1:10" x14ac:dyDescent="0.2">
      <c r="A15" s="52" t="s">
        <v>64</v>
      </c>
      <c r="B15" t="s">
        <v>21</v>
      </c>
      <c r="C15">
        <v>277</v>
      </c>
      <c r="E15" s="48">
        <f t="shared" si="0"/>
        <v>14.205128205128204</v>
      </c>
      <c r="F15" s="48"/>
      <c r="G15" s="16">
        <f t="shared" si="1"/>
        <v>0.13136612362852768</v>
      </c>
      <c r="H15" s="16"/>
      <c r="I15" s="51">
        <f t="shared" si="2"/>
        <v>5.2764530262002829</v>
      </c>
      <c r="J15" s="51"/>
    </row>
    <row r="16" spans="1:10" x14ac:dyDescent="0.2">
      <c r="A16" s="52" t="s">
        <v>65</v>
      </c>
      <c r="B16" t="s">
        <v>20</v>
      </c>
      <c r="C16">
        <v>308</v>
      </c>
      <c r="E16" s="48">
        <f t="shared" si="0"/>
        <v>15.794871794871796</v>
      </c>
      <c r="F16" s="48"/>
      <c r="G16" s="16">
        <f t="shared" si="1"/>
        <v>0.12751402424674055</v>
      </c>
      <c r="H16" s="16"/>
      <c r="I16" s="51">
        <f t="shared" si="2"/>
        <v>5.4358505635325303</v>
      </c>
      <c r="J16" s="51"/>
    </row>
    <row r="17" spans="1:10" x14ac:dyDescent="0.2">
      <c r="A17" s="52" t="s">
        <v>66</v>
      </c>
      <c r="B17" t="s">
        <v>19</v>
      </c>
      <c r="C17">
        <v>367</v>
      </c>
      <c r="E17" s="48">
        <f t="shared" si="0"/>
        <v>18.820512820512821</v>
      </c>
      <c r="F17" s="48"/>
      <c r="G17" s="16">
        <f t="shared" si="1"/>
        <v>0.18302253862713816</v>
      </c>
      <c r="H17" s="16"/>
      <c r="I17" s="51">
        <f t="shared" si="2"/>
        <v>3.7872230696791735</v>
      </c>
      <c r="J17" s="51"/>
    </row>
    <row r="18" spans="1:10" x14ac:dyDescent="0.2">
      <c r="A18" s="54" t="s">
        <v>67</v>
      </c>
      <c r="B18" t="s">
        <v>18</v>
      </c>
      <c r="C18">
        <v>433</v>
      </c>
      <c r="D18">
        <v>3</v>
      </c>
      <c r="E18" s="48">
        <f t="shared" si="0"/>
        <v>22.205128205128204</v>
      </c>
      <c r="F18" s="48">
        <f t="shared" si="0"/>
        <v>0.15384615384615385</v>
      </c>
      <c r="G18" s="16">
        <f t="shared" si="1"/>
        <v>0.23674591956839031</v>
      </c>
      <c r="H18" s="16"/>
      <c r="I18" s="51">
        <f t="shared" si="2"/>
        <v>2.9278104637394242</v>
      </c>
      <c r="J18" s="51"/>
    </row>
    <row r="19" spans="1:10" x14ac:dyDescent="0.2">
      <c r="A19" s="52" t="s">
        <v>68</v>
      </c>
      <c r="B19" t="s">
        <v>17</v>
      </c>
      <c r="C19">
        <v>576</v>
      </c>
      <c r="D19">
        <v>7</v>
      </c>
      <c r="E19" s="48">
        <f t="shared" si="0"/>
        <v>29.53846153846154</v>
      </c>
      <c r="F19" s="48">
        <f t="shared" si="0"/>
        <v>0.35897435897435898</v>
      </c>
      <c r="G19" s="16">
        <f t="shared" si="1"/>
        <v>0.22591936449710223</v>
      </c>
      <c r="H19" s="16"/>
      <c r="I19" s="51">
        <f t="shared" si="2"/>
        <v>3.0681176095855918</v>
      </c>
      <c r="J19" s="51"/>
    </row>
    <row r="20" spans="1:10" x14ac:dyDescent="0.2">
      <c r="A20" s="52" t="s">
        <v>69</v>
      </c>
      <c r="B20" t="s">
        <v>16</v>
      </c>
      <c r="C20">
        <v>794</v>
      </c>
      <c r="D20">
        <v>12</v>
      </c>
      <c r="E20" s="48">
        <f t="shared" si="0"/>
        <v>40.717948717948715</v>
      </c>
      <c r="F20" s="48">
        <f t="shared" si="0"/>
        <v>0.61538461538461542</v>
      </c>
      <c r="G20" s="16">
        <f t="shared" si="1"/>
        <v>0.21640125195788995</v>
      </c>
      <c r="H20" s="16">
        <f t="shared" si="1"/>
        <v>0.50922048181526003</v>
      </c>
      <c r="I20" s="51">
        <f t="shared" si="2"/>
        <v>3.2030645584935269</v>
      </c>
      <c r="J20" s="51">
        <f t="shared" si="2"/>
        <v>1.3611926568409556</v>
      </c>
    </row>
    <row r="21" spans="1:10" x14ac:dyDescent="0.2">
      <c r="A21" s="52" t="s">
        <v>70</v>
      </c>
      <c r="B21" t="s">
        <v>15</v>
      </c>
      <c r="C21">
        <v>906</v>
      </c>
      <c r="D21">
        <v>17</v>
      </c>
      <c r="E21" s="48">
        <f t="shared" si="0"/>
        <v>46.46153846153846</v>
      </c>
      <c r="F21" s="48">
        <f t="shared" si="0"/>
        <v>0.87179487179487181</v>
      </c>
      <c r="G21" s="16">
        <f t="shared" si="1"/>
        <v>0.20195975591166396</v>
      </c>
      <c r="H21" s="16">
        <f t="shared" si="1"/>
        <v>0.32804659724154217</v>
      </c>
      <c r="I21" s="51">
        <f t="shared" si="2"/>
        <v>3.432105457995918</v>
      </c>
      <c r="J21" s="51">
        <f t="shared" si="2"/>
        <v>2.1129534230455009</v>
      </c>
    </row>
    <row r="22" spans="1:10" x14ac:dyDescent="0.2">
      <c r="A22" s="52" t="s">
        <v>71</v>
      </c>
      <c r="B22" t="s">
        <v>14</v>
      </c>
      <c r="C22">
        <v>1029</v>
      </c>
      <c r="D22">
        <v>23</v>
      </c>
      <c r="E22" s="48">
        <f t="shared" si="0"/>
        <v>52.769230769230766</v>
      </c>
      <c r="F22" s="48">
        <f t="shared" si="0"/>
        <v>1.1794871794871795</v>
      </c>
      <c r="G22" s="16">
        <f t="shared" si="1"/>
        <v>0.15090343353440142</v>
      </c>
      <c r="H22" s="16">
        <f t="shared" si="1"/>
        <v>0.28150281571405605</v>
      </c>
      <c r="I22" s="51">
        <f t="shared" si="2"/>
        <v>4.593316164684409</v>
      </c>
      <c r="J22" s="51">
        <f>LN(2)/H22</f>
        <v>2.4623099374751116</v>
      </c>
    </row>
    <row r="23" spans="1:10" x14ac:dyDescent="0.2">
      <c r="A23" s="52" t="s">
        <v>72</v>
      </c>
      <c r="B23" t="s">
        <v>13</v>
      </c>
      <c r="C23">
        <v>1292</v>
      </c>
      <c r="D23">
        <v>26</v>
      </c>
      <c r="E23" s="48">
        <f t="shared" si="0"/>
        <v>66.256410256410263</v>
      </c>
      <c r="F23" s="48">
        <f t="shared" si="0"/>
        <v>1.3333333333333333</v>
      </c>
      <c r="G23" s="16">
        <f t="shared" si="1"/>
        <v>0.17370036016399296</v>
      </c>
      <c r="H23" s="16">
        <f t="shared" si="1"/>
        <v>0.23199669290933658</v>
      </c>
      <c r="I23" s="51">
        <f t="shared" si="2"/>
        <v>3.9904763577089608</v>
      </c>
      <c r="J23" s="51">
        <f t="shared" si="2"/>
        <v>2.9877459539081643</v>
      </c>
    </row>
    <row r="24" spans="1:10" x14ac:dyDescent="0.2">
      <c r="A24" s="52" t="s">
        <v>73</v>
      </c>
      <c r="B24" t="s">
        <v>12</v>
      </c>
      <c r="C24">
        <v>1452</v>
      </c>
      <c r="D24">
        <v>37</v>
      </c>
      <c r="E24" s="48">
        <f t="shared" si="0"/>
        <v>74.461538461538467</v>
      </c>
      <c r="F24" s="48">
        <f t="shared" si="0"/>
        <v>1.8974358974358974</v>
      </c>
      <c r="G24" s="16">
        <f t="shared" ref="G24:H39" si="3">LN(C26/C22)/4</f>
        <v>0.17940661116118123</v>
      </c>
      <c r="H24" s="16">
        <f t="shared" si="3"/>
        <v>0.25972326349162189</v>
      </c>
      <c r="I24" s="51">
        <f t="shared" si="2"/>
        <v>3.8635542808242049</v>
      </c>
      <c r="J24" s="51">
        <f t="shared" si="2"/>
        <v>2.6687912790003301</v>
      </c>
    </row>
    <row r="25" spans="1:10" x14ac:dyDescent="0.2">
      <c r="A25" s="52" t="s">
        <v>74</v>
      </c>
      <c r="B25" t="s">
        <v>11</v>
      </c>
      <c r="C25">
        <v>1815</v>
      </c>
      <c r="D25">
        <v>43</v>
      </c>
      <c r="E25" s="48">
        <f t="shared" si="0"/>
        <v>93.07692307692308</v>
      </c>
      <c r="F25" s="48">
        <f t="shared" si="0"/>
        <v>2.2051282051282053</v>
      </c>
      <c r="G25" s="16">
        <f t="shared" si="3"/>
        <v>0.1381285289584519</v>
      </c>
      <c r="H25" s="16">
        <f t="shared" si="3"/>
        <v>0.28715567731069275</v>
      </c>
      <c r="I25" s="51">
        <f t="shared" si="2"/>
        <v>5.0181319223955478</v>
      </c>
      <c r="J25" s="51">
        <f t="shared" si="2"/>
        <v>2.4138376334798473</v>
      </c>
    </row>
    <row r="26" spans="1:10" x14ac:dyDescent="0.2">
      <c r="A26" s="52" t="s">
        <v>75</v>
      </c>
      <c r="B26" t="s">
        <v>10</v>
      </c>
      <c r="C26">
        <v>2109</v>
      </c>
      <c r="D26">
        <v>65</v>
      </c>
      <c r="E26" s="48">
        <f t="shared" si="0"/>
        <v>108.15384615384616</v>
      </c>
      <c r="F26" s="48">
        <f t="shared" si="0"/>
        <v>3.3333333333333335</v>
      </c>
      <c r="G26" s="16">
        <f t="shared" si="3"/>
        <v>0.13180485838541675</v>
      </c>
      <c r="H26" s="16">
        <f t="shared" si="3"/>
        <v>0.22771766610120395</v>
      </c>
      <c r="I26" s="51">
        <f t="shared" si="2"/>
        <v>5.258889460152381</v>
      </c>
      <c r="J26" s="51">
        <f t="shared" si="2"/>
        <v>3.0438884800966286</v>
      </c>
    </row>
    <row r="27" spans="1:10" x14ac:dyDescent="0.2">
      <c r="A27" s="52" t="s">
        <v>76</v>
      </c>
      <c r="B27" t="s">
        <v>9</v>
      </c>
      <c r="C27">
        <v>2245</v>
      </c>
      <c r="D27">
        <v>82</v>
      </c>
      <c r="E27" s="48">
        <f t="shared" si="0"/>
        <v>115.12820512820512</v>
      </c>
      <c r="F27" s="48">
        <f t="shared" si="0"/>
        <v>4.2051282051282053</v>
      </c>
      <c r="G27" s="16">
        <f t="shared" si="3"/>
        <v>0.10278556478736076</v>
      </c>
      <c r="H27" s="16">
        <f t="shared" si="3"/>
        <v>0.24593300316742189</v>
      </c>
      <c r="I27" s="51">
        <f t="shared" si="2"/>
        <v>6.74362379575288</v>
      </c>
      <c r="J27" s="51">
        <f t="shared" si="2"/>
        <v>2.8184390530459913</v>
      </c>
    </row>
    <row r="28" spans="1:10" x14ac:dyDescent="0.2">
      <c r="A28" s="52" t="s">
        <v>79</v>
      </c>
      <c r="B28" t="s">
        <v>8</v>
      </c>
      <c r="C28">
        <v>2460</v>
      </c>
      <c r="D28">
        <v>92</v>
      </c>
      <c r="E28" s="48">
        <f t="shared" si="0"/>
        <v>126.15384615384616</v>
      </c>
      <c r="F28" s="48">
        <f t="shared" si="0"/>
        <v>4.7179487179487181</v>
      </c>
      <c r="G28" s="16">
        <f t="shared" si="3"/>
        <v>0.10290256170082956</v>
      </c>
      <c r="H28" s="16">
        <f t="shared" si="3"/>
        <v>0.17899046458152915</v>
      </c>
      <c r="I28" s="51">
        <f t="shared" si="2"/>
        <v>6.7359565117061351</v>
      </c>
      <c r="J28" s="51">
        <f t="shared" si="2"/>
        <v>3.8725369096085043</v>
      </c>
    </row>
    <row r="29" spans="1:10" x14ac:dyDescent="0.2">
      <c r="A29" s="52" t="s">
        <v>80</v>
      </c>
      <c r="B29" t="s">
        <v>7</v>
      </c>
      <c r="C29">
        <v>2738</v>
      </c>
      <c r="D29">
        <v>115</v>
      </c>
      <c r="E29" s="48">
        <f t="shared" si="0"/>
        <v>140.41025641025641</v>
      </c>
      <c r="F29" s="48">
        <f t="shared" si="0"/>
        <v>5.8974358974358978</v>
      </c>
      <c r="G29" s="16">
        <f t="shared" si="3"/>
        <v>0.11895823274282138</v>
      </c>
      <c r="H29" s="16">
        <f t="shared" si="3"/>
        <v>0.14422184361102083</v>
      </c>
      <c r="I29" s="51">
        <f t="shared" si="2"/>
        <v>5.8268113486392874</v>
      </c>
      <c r="J29" s="51">
        <f t="shared" si="2"/>
        <v>4.8061178751079137</v>
      </c>
    </row>
    <row r="30" spans="1:10" x14ac:dyDescent="0.2">
      <c r="A30" s="64" t="s">
        <v>81</v>
      </c>
      <c r="B30" s="59" t="s">
        <v>6</v>
      </c>
      <c r="C30" s="59">
        <v>3183</v>
      </c>
      <c r="D30" s="59">
        <v>133</v>
      </c>
      <c r="E30" s="61">
        <f>C30/19.5</f>
        <v>163.23076923076923</v>
      </c>
      <c r="F30" s="61">
        <f>D30/19.5</f>
        <v>6.8205128205128203</v>
      </c>
      <c r="G30" s="67">
        <f>LN(C32/C28)/4</f>
        <v>0.11288539160150005</v>
      </c>
      <c r="H30" s="67">
        <f>LN(D32/D28)/4</f>
        <v>0.123872814941471</v>
      </c>
      <c r="I30" s="63">
        <f>LN(2)/G30</f>
        <v>6.1402735174702148</v>
      </c>
      <c r="J30" s="63">
        <f>LN(2)/H30</f>
        <v>5.5956359826605402</v>
      </c>
    </row>
    <row r="31" spans="1:10" x14ac:dyDescent="0.2">
      <c r="A31" s="52" t="s">
        <v>82</v>
      </c>
      <c r="B31" t="s">
        <v>5</v>
      </c>
      <c r="C31">
        <v>3613</v>
      </c>
      <c r="D31">
        <v>146</v>
      </c>
      <c r="E31" s="48">
        <f t="shared" si="0"/>
        <v>185.28205128205127</v>
      </c>
      <c r="F31" s="48">
        <f t="shared" si="0"/>
        <v>7.4871794871794872</v>
      </c>
      <c r="G31" s="28">
        <f t="shared" si="3"/>
        <v>9.9410754956642214E-2</v>
      </c>
      <c r="H31" s="28">
        <f t="shared" si="3"/>
        <v>0.10638796666872544</v>
      </c>
      <c r="I31" s="53">
        <f t="shared" si="2"/>
        <v>6.9725572536116429</v>
      </c>
      <c r="J31" s="53">
        <f>LN(2)/H31</f>
        <v>6.5152780174687539</v>
      </c>
    </row>
    <row r="32" spans="1:10" x14ac:dyDescent="0.2">
      <c r="A32" s="52" t="s">
        <v>85</v>
      </c>
      <c r="B32" t="s">
        <v>4</v>
      </c>
      <c r="C32">
        <v>3864</v>
      </c>
      <c r="D32">
        <v>151</v>
      </c>
      <c r="E32" s="48">
        <f t="shared" si="0"/>
        <v>198.15384615384616</v>
      </c>
      <c r="F32" s="48">
        <f t="shared" si="0"/>
        <v>7.7435897435897436</v>
      </c>
      <c r="G32" s="16">
        <f t="shared" si="3"/>
        <v>8.1909146078608427E-2</v>
      </c>
      <c r="H32" s="16">
        <f t="shared" si="3"/>
        <v>9.821365012905868E-2</v>
      </c>
      <c r="I32" s="51">
        <f t="shared" si="2"/>
        <v>8.4623905112468165</v>
      </c>
      <c r="J32" s="51">
        <f t="shared" si="2"/>
        <v>7.0575442379863489</v>
      </c>
    </row>
    <row r="33" spans="1:10" x14ac:dyDescent="0.2">
      <c r="A33" s="23" t="s">
        <v>89</v>
      </c>
      <c r="B33" t="s">
        <v>3</v>
      </c>
      <c r="C33">
        <v>4075</v>
      </c>
      <c r="D33">
        <v>176</v>
      </c>
      <c r="E33" s="48">
        <f t="shared" si="0"/>
        <v>208.97435897435898</v>
      </c>
      <c r="F33" s="48">
        <f t="shared" si="0"/>
        <v>9.0256410256410255</v>
      </c>
      <c r="G33" s="16">
        <f t="shared" si="3"/>
        <v>6.8979819511719651E-2</v>
      </c>
      <c r="H33" s="16">
        <f t="shared" si="3"/>
        <v>0.10250523116100628</v>
      </c>
      <c r="I33" s="51">
        <f t="shared" si="2"/>
        <v>10.048550220433381</v>
      </c>
      <c r="J33" s="51">
        <f t="shared" si="2"/>
        <v>6.7620664107494193</v>
      </c>
    </row>
    <row r="34" spans="1:10" x14ac:dyDescent="0.2">
      <c r="A34" s="25" t="s">
        <v>90</v>
      </c>
      <c r="B34" t="s">
        <v>2</v>
      </c>
      <c r="C34">
        <v>4417</v>
      </c>
      <c r="D34">
        <v>197</v>
      </c>
      <c r="E34" s="48">
        <f t="shared" si="0"/>
        <v>226.51282051282053</v>
      </c>
      <c r="F34" s="48">
        <f t="shared" si="0"/>
        <v>10.102564102564102</v>
      </c>
      <c r="G34" s="16">
        <f t="shared" si="3"/>
        <v>7.4335062669047061E-2</v>
      </c>
      <c r="H34" s="16">
        <f t="shared" si="3"/>
        <v>0.12403722733751445</v>
      </c>
      <c r="I34" s="51">
        <f t="shared" si="2"/>
        <v>9.3246330287762049</v>
      </c>
      <c r="J34" s="51">
        <f t="shared" si="2"/>
        <v>5.5882189197428662</v>
      </c>
    </row>
    <row r="35" spans="1:10" x14ac:dyDescent="0.2">
      <c r="A35" s="31" t="s">
        <v>94</v>
      </c>
      <c r="B35" s="22" t="s">
        <v>1</v>
      </c>
      <c r="C35" s="22">
        <v>4761</v>
      </c>
      <c r="D35" s="22">
        <v>220</v>
      </c>
      <c r="E35" s="48">
        <f t="shared" si="0"/>
        <v>244.15384615384616</v>
      </c>
      <c r="F35" s="48">
        <f t="shared" si="0"/>
        <v>11.282051282051283</v>
      </c>
      <c r="G35" s="16">
        <f t="shared" si="3"/>
        <v>7.3464818305009047E-2</v>
      </c>
      <c r="H35" s="16">
        <f t="shared" si="3"/>
        <v>0.10698449099005576</v>
      </c>
      <c r="I35" s="51">
        <f t="shared" si="2"/>
        <v>9.4350901091479926</v>
      </c>
      <c r="J35" s="51">
        <f t="shared" si="2"/>
        <v>6.4789501183341942</v>
      </c>
    </row>
    <row r="36" spans="1:10" x14ac:dyDescent="0.2">
      <c r="A36" s="31" t="s">
        <v>95</v>
      </c>
      <c r="B36" s="22" t="s">
        <v>0</v>
      </c>
      <c r="C36" s="22">
        <v>5202</v>
      </c>
      <c r="D36" s="22">
        <v>248</v>
      </c>
      <c r="E36" s="48">
        <f t="shared" si="0"/>
        <v>266.76923076923077</v>
      </c>
      <c r="F36" s="48">
        <f t="shared" si="0"/>
        <v>12.717948717948717</v>
      </c>
      <c r="G36" s="16">
        <f t="shared" si="3"/>
        <v>7.6157669878242157E-2</v>
      </c>
      <c r="H36" s="28">
        <f t="shared" si="3"/>
        <v>9.7529884608376013E-2</v>
      </c>
      <c r="I36" s="53">
        <f t="shared" si="2"/>
        <v>9.101475684171028</v>
      </c>
      <c r="J36" s="53">
        <f>LN(2)/H36</f>
        <v>7.1070234866290081</v>
      </c>
    </row>
    <row r="37" spans="1:10" x14ac:dyDescent="0.2">
      <c r="A37" s="25" t="s">
        <v>96</v>
      </c>
      <c r="B37" t="s">
        <v>83</v>
      </c>
      <c r="C37" s="22">
        <v>5467</v>
      </c>
      <c r="D37" s="22">
        <v>270</v>
      </c>
      <c r="E37" s="48">
        <f t="shared" si="0"/>
        <v>280.35897435897436</v>
      </c>
      <c r="F37" s="48">
        <f t="shared" si="0"/>
        <v>13.846153846153847</v>
      </c>
      <c r="G37" s="16">
        <f t="shared" si="3"/>
        <v>7.0022975796276324E-2</v>
      </c>
      <c r="H37" s="28">
        <f t="shared" si="3"/>
        <v>9.0528666808637637E-2</v>
      </c>
      <c r="I37" s="53">
        <f t="shared" si="2"/>
        <v>9.8988535216865969</v>
      </c>
      <c r="J37" s="53">
        <f t="shared" si="2"/>
        <v>7.6566595421662598</v>
      </c>
    </row>
    <row r="38" spans="1:10" x14ac:dyDescent="0.2">
      <c r="A38" s="25" t="s">
        <v>97</v>
      </c>
      <c r="B38" t="s">
        <v>84</v>
      </c>
      <c r="C38">
        <v>5990</v>
      </c>
      <c r="D38">
        <v>291</v>
      </c>
      <c r="E38" s="48">
        <f t="shared" ref="E38:F69" si="4">C38/19.5</f>
        <v>307.17948717948718</v>
      </c>
      <c r="F38" s="48">
        <f t="shared" si="4"/>
        <v>14.923076923076923</v>
      </c>
      <c r="G38" s="16">
        <f t="shared" si="3"/>
        <v>6.0753505879239805E-2</v>
      </c>
      <c r="H38" s="16">
        <f t="shared" si="3"/>
        <v>7.2172407303020186E-2</v>
      </c>
      <c r="I38" s="51">
        <f t="shared" si="2"/>
        <v>11.409171709986895</v>
      </c>
      <c r="J38" s="51">
        <f t="shared" si="2"/>
        <v>9.6040468436881312</v>
      </c>
    </row>
    <row r="39" spans="1:10" x14ac:dyDescent="0.2">
      <c r="A39" s="25" t="s">
        <v>102</v>
      </c>
      <c r="B39" t="s">
        <v>86</v>
      </c>
      <c r="C39">
        <v>6300</v>
      </c>
      <c r="D39">
        <v>316</v>
      </c>
      <c r="E39" s="48">
        <f t="shared" si="4"/>
        <v>323.07692307692309</v>
      </c>
      <c r="F39" s="48">
        <f t="shared" si="4"/>
        <v>16.205128205128204</v>
      </c>
      <c r="G39" s="16">
        <f t="shared" si="3"/>
        <v>5.7435818157753692E-2</v>
      </c>
      <c r="H39" s="16">
        <f t="shared" si="3"/>
        <v>6.5591066116872765E-2</v>
      </c>
      <c r="I39" s="51">
        <f t="shared" si="2"/>
        <v>12.068204176288418</v>
      </c>
      <c r="J39" s="51">
        <f t="shared" si="2"/>
        <v>10.567707183244561</v>
      </c>
    </row>
    <row r="40" spans="1:10" x14ac:dyDescent="0.2">
      <c r="A40" s="25" t="s">
        <v>104</v>
      </c>
      <c r="B40" t="s">
        <v>87</v>
      </c>
      <c r="C40">
        <v>6633</v>
      </c>
      <c r="D40">
        <v>331</v>
      </c>
      <c r="E40" s="48">
        <f t="shared" si="4"/>
        <v>340.15384615384613</v>
      </c>
      <c r="F40" s="48">
        <f t="shared" si="4"/>
        <v>16.974358974358974</v>
      </c>
      <c r="G40" s="16">
        <f t="shared" ref="G40:H55" si="5">LN(C42/C38)/4</f>
        <v>4.6552342658241146E-2</v>
      </c>
      <c r="H40" s="16">
        <f t="shared" si="5"/>
        <v>6.1392646775413492E-2</v>
      </c>
      <c r="I40" s="51">
        <f t="shared" si="2"/>
        <v>14.889630488600936</v>
      </c>
      <c r="J40" s="51">
        <f t="shared" si="2"/>
        <v>11.29039415902063</v>
      </c>
    </row>
    <row r="41" spans="1:10" x14ac:dyDescent="0.2">
      <c r="A41" s="25" t="s">
        <v>159</v>
      </c>
      <c r="B41" t="s">
        <v>88</v>
      </c>
      <c r="C41">
        <v>6879</v>
      </c>
      <c r="D41">
        <v>351</v>
      </c>
      <c r="E41" s="48">
        <f t="shared" si="4"/>
        <v>352.76923076923077</v>
      </c>
      <c r="F41" s="48">
        <f t="shared" si="4"/>
        <v>18</v>
      </c>
      <c r="G41" s="16">
        <f t="shared" si="5"/>
        <v>5.0394843349592315E-2</v>
      </c>
      <c r="H41" s="16">
        <f t="shared" si="5"/>
        <v>5.3879906550887598E-2</v>
      </c>
      <c r="I41" s="51">
        <f t="shared" si="2"/>
        <v>13.75432751624086</v>
      </c>
      <c r="J41" s="51">
        <f>LN(2)/H41</f>
        <v>12.864669316107539</v>
      </c>
    </row>
    <row r="42" spans="1:10" x14ac:dyDescent="0.2">
      <c r="A42" s="25" t="s">
        <v>105</v>
      </c>
      <c r="B42" t="s">
        <v>98</v>
      </c>
      <c r="C42">
        <v>7216</v>
      </c>
      <c r="D42">
        <v>372</v>
      </c>
      <c r="E42" s="48">
        <f t="shared" si="4"/>
        <v>370.05128205128204</v>
      </c>
      <c r="F42" s="48">
        <f t="shared" si="4"/>
        <v>19.076923076923077</v>
      </c>
      <c r="G42" s="16">
        <f t="shared" si="5"/>
        <v>4.8931118852854574E-2</v>
      </c>
      <c r="H42" s="16">
        <f t="shared" si="5"/>
        <v>5.4118709779792926E-2</v>
      </c>
      <c r="I42" s="51">
        <f t="shared" si="2"/>
        <v>14.165774190538626</v>
      </c>
      <c r="J42" s="51">
        <f>LN(2)/H42</f>
        <v>12.807902911587068</v>
      </c>
    </row>
    <row r="43" spans="1:10" x14ac:dyDescent="0.2">
      <c r="A43" s="25" t="s">
        <v>106</v>
      </c>
      <c r="B43" t="s">
        <v>99</v>
      </c>
      <c r="C43">
        <v>7707</v>
      </c>
      <c r="D43">
        <v>392</v>
      </c>
      <c r="E43" s="48">
        <f t="shared" si="4"/>
        <v>395.23076923076923</v>
      </c>
      <c r="F43" s="48">
        <f t="shared" si="4"/>
        <v>20.102564102564102</v>
      </c>
      <c r="G43" s="16">
        <f t="shared" si="5"/>
        <v>5.0474744451125444E-2</v>
      </c>
      <c r="H43" s="16">
        <f t="shared" si="5"/>
        <v>4.5461652554128908E-2</v>
      </c>
      <c r="I43" s="51">
        <f t="shared" si="2"/>
        <v>13.732554529941559</v>
      </c>
      <c r="J43" s="51">
        <f>LN(2)/H43</f>
        <v>15.246854032300075</v>
      </c>
    </row>
    <row r="44" spans="1:10" x14ac:dyDescent="0.2">
      <c r="A44" s="25" t="s">
        <v>111</v>
      </c>
      <c r="B44" t="s">
        <v>100</v>
      </c>
      <c r="C44">
        <v>8067</v>
      </c>
      <c r="D44">
        <v>411</v>
      </c>
      <c r="E44" s="48">
        <f t="shared" si="4"/>
        <v>413.69230769230768</v>
      </c>
      <c r="F44" s="48">
        <f t="shared" si="4"/>
        <v>21.076923076923077</v>
      </c>
      <c r="G44" s="16">
        <f t="shared" si="5"/>
        <v>4.8073917557601556E-2</v>
      </c>
      <c r="H44" s="16">
        <f t="shared" si="5"/>
        <v>4.8143371307382957E-2</v>
      </c>
      <c r="I44" s="51">
        <f t="shared" si="2"/>
        <v>14.418362716735643</v>
      </c>
      <c r="J44" s="51">
        <f>LN(2)/H44</f>
        <v>14.397562151067071</v>
      </c>
    </row>
    <row r="45" spans="1:10" x14ac:dyDescent="0.2">
      <c r="A45" s="31" t="s">
        <v>113</v>
      </c>
      <c r="B45" s="22" t="s">
        <v>101</v>
      </c>
      <c r="C45" s="22">
        <v>8418</v>
      </c>
      <c r="D45" s="22">
        <v>421</v>
      </c>
      <c r="E45" s="48">
        <f t="shared" si="4"/>
        <v>431.69230769230768</v>
      </c>
      <c r="F45" s="48">
        <f t="shared" si="4"/>
        <v>21.589743589743591</v>
      </c>
      <c r="G45" s="28">
        <f t="shared" si="5"/>
        <v>3.698976374276082E-2</v>
      </c>
      <c r="H45" s="28">
        <f t="shared" si="5"/>
        <v>4.9587223175248378E-2</v>
      </c>
      <c r="I45" s="53">
        <f t="shared" ref="I45:J47" si="6">LN(2)/G45</f>
        <v>18.738891802075905</v>
      </c>
      <c r="J45" s="53">
        <f t="shared" si="6"/>
        <v>13.978342326414678</v>
      </c>
    </row>
    <row r="46" spans="1:10" x14ac:dyDescent="0.2">
      <c r="A46" s="25" t="s">
        <v>114</v>
      </c>
      <c r="B46" t="s">
        <v>103</v>
      </c>
      <c r="C46">
        <v>8746</v>
      </c>
      <c r="D46">
        <v>451</v>
      </c>
      <c r="E46" s="48">
        <f t="shared" si="4"/>
        <v>448.5128205128205</v>
      </c>
      <c r="F46" s="48">
        <f t="shared" si="4"/>
        <v>23.128205128205128</v>
      </c>
      <c r="G46" s="16">
        <f t="shared" si="5"/>
        <v>3.3994161623309309E-2</v>
      </c>
      <c r="H46" s="16">
        <f t="shared" si="5"/>
        <v>4.8001715632104598E-2</v>
      </c>
      <c r="I46" s="51">
        <f t="shared" si="6"/>
        <v>20.390183121464723</v>
      </c>
      <c r="J46" s="51">
        <f t="shared" si="6"/>
        <v>14.440050140548587</v>
      </c>
    </row>
    <row r="47" spans="1:10" x14ac:dyDescent="0.2">
      <c r="A47" s="25" t="s">
        <v>125</v>
      </c>
      <c r="B47" t="s">
        <v>107</v>
      </c>
      <c r="C47">
        <v>8936</v>
      </c>
      <c r="D47">
        <v>478</v>
      </c>
      <c r="E47" s="48">
        <f t="shared" si="4"/>
        <v>458.25641025641028</v>
      </c>
      <c r="F47" s="48">
        <f t="shared" si="4"/>
        <v>24.512820512820515</v>
      </c>
      <c r="G47" s="16">
        <f t="shared" si="5"/>
        <v>3.5696002988713685E-2</v>
      </c>
      <c r="H47" s="16">
        <f t="shared" si="5"/>
        <v>5.4714712659665168E-2</v>
      </c>
      <c r="I47" s="51">
        <f t="shared" si="6"/>
        <v>19.418061478174565</v>
      </c>
      <c r="J47" s="51">
        <f t="shared" si="6"/>
        <v>12.668387475073455</v>
      </c>
    </row>
    <row r="48" spans="1:10" x14ac:dyDescent="0.2">
      <c r="A48" s="25" t="s">
        <v>126</v>
      </c>
      <c r="B48" t="s">
        <v>108</v>
      </c>
      <c r="C48">
        <v>9242</v>
      </c>
      <c r="D48">
        <v>498</v>
      </c>
      <c r="E48" s="48">
        <f t="shared" si="4"/>
        <v>473.94871794871796</v>
      </c>
      <c r="F48" s="48">
        <f t="shared" si="4"/>
        <v>25.53846153846154</v>
      </c>
      <c r="G48" s="16">
        <f t="shared" si="5"/>
        <v>3.5885713202032106E-2</v>
      </c>
      <c r="H48" s="16">
        <f t="shared" si="5"/>
        <v>4.7329613790141445E-2</v>
      </c>
      <c r="I48" s="51">
        <f>LN(2)/G48</f>
        <v>19.315407684880409</v>
      </c>
      <c r="J48" s="51">
        <f>LN(2)/H48</f>
        <v>14.645105359053762</v>
      </c>
    </row>
    <row r="49" spans="1:10" ht="15" x14ac:dyDescent="0.2">
      <c r="A49" s="25" t="s">
        <v>127</v>
      </c>
      <c r="B49" t="s">
        <v>109</v>
      </c>
      <c r="C49">
        <v>9710</v>
      </c>
      <c r="D49" s="14">
        <v>524</v>
      </c>
      <c r="E49" s="48">
        <f t="shared" si="4"/>
        <v>497.94871794871796</v>
      </c>
      <c r="F49" s="48">
        <f t="shared" si="4"/>
        <v>26.871794871794872</v>
      </c>
      <c r="G49" s="16">
        <f t="shared" si="5"/>
        <v>3.8337756308853027E-2</v>
      </c>
      <c r="H49" s="16">
        <f t="shared" si="5"/>
        <v>4.2687142809074027E-2</v>
      </c>
      <c r="I49" s="51">
        <f t="shared" ref="I49:J64" si="7">LN(2)/G49</f>
        <v>18.080014254769583</v>
      </c>
      <c r="J49" s="51">
        <f t="shared" si="7"/>
        <v>16.237844347188368</v>
      </c>
    </row>
    <row r="50" spans="1:10" ht="15" x14ac:dyDescent="0.2">
      <c r="A50" s="31" t="s">
        <v>128</v>
      </c>
      <c r="B50" s="22" t="s">
        <v>110</v>
      </c>
      <c r="C50" s="56">
        <v>10096</v>
      </c>
      <c r="D50" s="56">
        <v>545</v>
      </c>
      <c r="E50" s="66">
        <f t="shared" si="4"/>
        <v>517.74358974358972</v>
      </c>
      <c r="F50" s="66">
        <f t="shared" si="4"/>
        <v>27.948717948717949</v>
      </c>
      <c r="G50" s="28">
        <f t="shared" si="5"/>
        <v>3.509803405103145E-2</v>
      </c>
      <c r="H50" s="28">
        <f t="shared" si="5"/>
        <v>4.6998714377638647E-2</v>
      </c>
      <c r="I50" s="53">
        <f t="shared" si="7"/>
        <v>19.748889056068805</v>
      </c>
      <c r="J50" s="53">
        <f t="shared" si="7"/>
        <v>14.748215770126158</v>
      </c>
    </row>
    <row r="51" spans="1:10" ht="15" x14ac:dyDescent="0.2">
      <c r="A51" s="25" t="s">
        <v>129</v>
      </c>
      <c r="B51" t="s">
        <v>112</v>
      </c>
      <c r="C51" s="14">
        <v>10417</v>
      </c>
      <c r="D51">
        <v>567</v>
      </c>
      <c r="E51" s="48">
        <f t="shared" si="4"/>
        <v>534.20512820512818</v>
      </c>
      <c r="F51" s="48">
        <f t="shared" si="4"/>
        <v>29.076923076923077</v>
      </c>
      <c r="G51" s="16">
        <f t="shared" si="5"/>
        <v>3.200159351295153E-2</v>
      </c>
      <c r="H51" s="16">
        <f t="shared" si="5"/>
        <v>4.1653397090888486E-2</v>
      </c>
      <c r="I51" s="51">
        <f t="shared" si="7"/>
        <v>21.659770794833015</v>
      </c>
      <c r="J51" s="51">
        <f t="shared" si="7"/>
        <v>16.64083193616802</v>
      </c>
    </row>
    <row r="52" spans="1:10" ht="15" x14ac:dyDescent="0.2">
      <c r="A52" s="25" t="s">
        <v>130</v>
      </c>
      <c r="B52" t="s">
        <v>34</v>
      </c>
      <c r="C52" s="14">
        <v>10635</v>
      </c>
      <c r="D52" s="14">
        <v>601</v>
      </c>
      <c r="E52" s="48">
        <f t="shared" si="4"/>
        <v>545.38461538461536</v>
      </c>
      <c r="F52" s="48">
        <f t="shared" si="4"/>
        <v>30.820512820512821</v>
      </c>
      <c r="G52" s="16">
        <f t="shared" si="5"/>
        <v>2.9027201297711362E-2</v>
      </c>
      <c r="H52" s="16">
        <f t="shared" si="5"/>
        <v>4.0560915564356495E-2</v>
      </c>
      <c r="I52" s="51">
        <f t="shared" si="7"/>
        <v>23.879228777546537</v>
      </c>
      <c r="J52" s="51">
        <f t="shared" si="7"/>
        <v>17.089041776193501</v>
      </c>
    </row>
    <row r="53" spans="1:10" ht="15" x14ac:dyDescent="0.2">
      <c r="A53" s="25" t="s">
        <v>131</v>
      </c>
      <c r="B53" t="s">
        <v>35</v>
      </c>
      <c r="C53" s="14">
        <v>11036</v>
      </c>
      <c r="D53" s="14">
        <v>619</v>
      </c>
      <c r="E53" s="48">
        <f t="shared" si="4"/>
        <v>565.9487179487179</v>
      </c>
      <c r="F53" s="48">
        <f t="shared" si="4"/>
        <v>31.743589743589745</v>
      </c>
      <c r="G53" s="16">
        <f t="shared" si="5"/>
        <v>2.7236092770032146E-2</v>
      </c>
      <c r="H53" s="16">
        <f t="shared" si="5"/>
        <v>3.9103921614527609E-2</v>
      </c>
      <c r="I53" s="51">
        <f t="shared" si="7"/>
        <v>25.449582156021098</v>
      </c>
      <c r="J53" s="51">
        <f t="shared" si="7"/>
        <v>17.725771532398742</v>
      </c>
    </row>
    <row r="54" spans="1:10" ht="15" x14ac:dyDescent="0.2">
      <c r="A54" s="25" t="s">
        <v>145</v>
      </c>
      <c r="B54" t="s">
        <v>36</v>
      </c>
      <c r="C54" s="14">
        <v>11339</v>
      </c>
      <c r="D54" s="14">
        <v>641</v>
      </c>
      <c r="E54" s="48">
        <f t="shared" si="4"/>
        <v>581.48717948717945</v>
      </c>
      <c r="F54" s="48">
        <f t="shared" si="4"/>
        <v>32.871794871794869</v>
      </c>
      <c r="G54" s="16">
        <f t="shared" si="5"/>
        <v>2.9730296297517531E-2</v>
      </c>
      <c r="H54" s="16">
        <f t="shared" si="5"/>
        <v>3.5608766163673929E-2</v>
      </c>
      <c r="I54" s="51">
        <f t="shared" si="7"/>
        <v>23.314506307756602</v>
      </c>
      <c r="J54" s="51">
        <f t="shared" si="7"/>
        <v>19.465633191948541</v>
      </c>
    </row>
    <row r="55" spans="1:10" ht="15" x14ac:dyDescent="0.2">
      <c r="A55" s="25" t="s">
        <v>136</v>
      </c>
      <c r="B55" t="s">
        <v>37</v>
      </c>
      <c r="C55" s="14">
        <v>11616</v>
      </c>
      <c r="D55" s="14">
        <v>663</v>
      </c>
      <c r="E55" s="48">
        <f t="shared" si="4"/>
        <v>595.69230769230774</v>
      </c>
      <c r="F55" s="48">
        <f t="shared" si="4"/>
        <v>34</v>
      </c>
      <c r="G55" s="16">
        <f t="shared" si="5"/>
        <v>2.5886655182285112E-2</v>
      </c>
      <c r="H55" s="16">
        <f t="shared" si="5"/>
        <v>3.6742641978756076E-2</v>
      </c>
      <c r="I55" s="51">
        <f t="shared" si="7"/>
        <v>26.776235696695313</v>
      </c>
      <c r="J55" s="51">
        <f t="shared" si="7"/>
        <v>18.864924872868706</v>
      </c>
    </row>
    <row r="56" spans="1:10" ht="15" x14ac:dyDescent="0.2">
      <c r="A56" s="145">
        <v>4.29</v>
      </c>
      <c r="B56" t="s">
        <v>38</v>
      </c>
      <c r="C56" s="14">
        <v>11978</v>
      </c>
      <c r="D56" s="14">
        <v>693</v>
      </c>
      <c r="E56" s="48">
        <f t="shared" si="4"/>
        <v>614.25641025641028</v>
      </c>
      <c r="F56" s="48">
        <f t="shared" si="4"/>
        <v>35.53846153846154</v>
      </c>
      <c r="G56" s="16">
        <f t="shared" ref="G56:H69" si="8">LN(C58/C54)/4</f>
        <v>2.5706554910826174E-2</v>
      </c>
      <c r="H56" s="16">
        <f t="shared" si="8"/>
        <v>3.7252894478105453E-2</v>
      </c>
      <c r="I56" s="51">
        <f t="shared" si="7"/>
        <v>26.963830157888257</v>
      </c>
      <c r="J56" s="51">
        <f t="shared" si="7"/>
        <v>18.606532197580698</v>
      </c>
    </row>
    <row r="57" spans="1:10" ht="15" x14ac:dyDescent="0.2">
      <c r="A57" s="146">
        <v>5.0999999999999996</v>
      </c>
      <c r="B57" t="s">
        <v>39</v>
      </c>
      <c r="C57" s="14">
        <v>12240</v>
      </c>
      <c r="D57" s="14">
        <v>717</v>
      </c>
      <c r="E57" s="48">
        <f t="shared" si="4"/>
        <v>627.69230769230774</v>
      </c>
      <c r="F57" s="48">
        <f t="shared" si="4"/>
        <v>36.769230769230766</v>
      </c>
      <c r="G57" s="16">
        <f t="shared" si="8"/>
        <v>2.2933762834351525E-2</v>
      </c>
      <c r="H57" s="16">
        <f t="shared" si="8"/>
        <v>3.7728345844366767E-2</v>
      </c>
      <c r="I57" s="51">
        <f t="shared" si="7"/>
        <v>30.223874972741459</v>
      </c>
      <c r="J57" s="51">
        <f t="shared" si="7"/>
        <v>18.37205329433862</v>
      </c>
    </row>
    <row r="58" spans="1:10" ht="15" x14ac:dyDescent="0.2">
      <c r="A58" s="146">
        <v>5.2</v>
      </c>
      <c r="B58" t="s">
        <v>40</v>
      </c>
      <c r="C58" s="14">
        <v>12567</v>
      </c>
      <c r="D58" s="14">
        <v>744</v>
      </c>
      <c r="E58" s="48">
        <f t="shared" si="4"/>
        <v>644.46153846153845</v>
      </c>
      <c r="F58" s="48">
        <f t="shared" si="4"/>
        <v>38.153846153846153</v>
      </c>
      <c r="G58" s="16">
        <f t="shared" si="8"/>
        <v>2.3584557400249985E-2</v>
      </c>
      <c r="H58" s="16">
        <f t="shared" si="8"/>
        <v>3.2750736567791011E-2</v>
      </c>
      <c r="I58" s="51">
        <f t="shared" si="7"/>
        <v>29.38987443336962</v>
      </c>
      <c r="J58" s="51">
        <f t="shared" si="7"/>
        <v>21.164323407664263</v>
      </c>
    </row>
    <row r="59" spans="1:10" ht="15" x14ac:dyDescent="0.2">
      <c r="A59" s="146">
        <v>5.2</v>
      </c>
      <c r="B59" t="s">
        <v>41</v>
      </c>
      <c r="C59" s="14">
        <v>12732</v>
      </c>
      <c r="D59" s="14">
        <v>771</v>
      </c>
      <c r="E59" s="48">
        <f t="shared" si="4"/>
        <v>652.92307692307691</v>
      </c>
      <c r="F59" s="48">
        <f t="shared" si="4"/>
        <v>39.53846153846154</v>
      </c>
      <c r="G59" s="16">
        <f t="shared" si="8"/>
        <v>2.4717225605329747E-2</v>
      </c>
      <c r="H59" s="16">
        <f t="shared" si="8"/>
        <v>3.2946624000781667E-2</v>
      </c>
      <c r="I59" s="51">
        <f t="shared" si="7"/>
        <v>28.043081842101355</v>
      </c>
      <c r="J59" s="51">
        <f t="shared" si="7"/>
        <v>21.03848881583437</v>
      </c>
    </row>
    <row r="60" spans="1:10" ht="15" x14ac:dyDescent="0.2">
      <c r="A60" s="146">
        <v>5.4</v>
      </c>
      <c r="B60" t="s">
        <v>42</v>
      </c>
      <c r="C60" s="14">
        <v>13163</v>
      </c>
      <c r="D60" s="14">
        <v>790</v>
      </c>
      <c r="E60" s="48">
        <f t="shared" si="4"/>
        <v>675.02564102564099</v>
      </c>
      <c r="F60" s="48">
        <f t="shared" si="4"/>
        <v>40.512820512820511</v>
      </c>
      <c r="G60" s="16">
        <f t="shared" si="8"/>
        <v>2.4067958263559942E-2</v>
      </c>
      <c r="H60" s="16">
        <f t="shared" si="8"/>
        <v>3.0637656284964045E-2</v>
      </c>
      <c r="I60" s="51">
        <f t="shared" si="7"/>
        <v>28.799583785609425</v>
      </c>
      <c r="J60" s="51">
        <f t="shared" si="7"/>
        <v>22.624027572896271</v>
      </c>
    </row>
    <row r="61" spans="1:10" ht="15" x14ac:dyDescent="0.2">
      <c r="A61" s="146">
        <v>5.5</v>
      </c>
      <c r="B61" t="s">
        <v>43</v>
      </c>
      <c r="C61" s="14">
        <v>13512</v>
      </c>
      <c r="D61" s="14">
        <v>818</v>
      </c>
      <c r="E61" s="48">
        <f t="shared" si="4"/>
        <v>692.92307692307691</v>
      </c>
      <c r="F61" s="48">
        <f t="shared" si="4"/>
        <v>41.948717948717949</v>
      </c>
      <c r="G61" s="16">
        <f t="shared" si="8"/>
        <v>2.5638154668129728E-2</v>
      </c>
      <c r="H61" s="16">
        <f t="shared" si="8"/>
        <v>2.8471098810181537E-2</v>
      </c>
      <c r="I61" s="51">
        <f t="shared" si="7"/>
        <v>27.035767181074952</v>
      </c>
      <c r="J61" s="51">
        <f t="shared" si="7"/>
        <v>24.345642055517338</v>
      </c>
    </row>
    <row r="62" spans="1:10" ht="15" x14ac:dyDescent="0.2">
      <c r="A62" s="147">
        <v>5.6</v>
      </c>
      <c r="B62" s="22" t="s">
        <v>44</v>
      </c>
      <c r="C62" s="56">
        <v>13837</v>
      </c>
      <c r="D62" s="56">
        <v>841</v>
      </c>
      <c r="E62" s="66">
        <f t="shared" si="4"/>
        <v>709.58974358974353</v>
      </c>
      <c r="F62" s="66">
        <f t="shared" si="4"/>
        <v>43.128205128205131</v>
      </c>
      <c r="G62" s="16">
        <f t="shared" si="8"/>
        <v>2.9490071125391207E-2</v>
      </c>
      <c r="H62" s="16">
        <f t="shared" si="8"/>
        <v>3.8899072260446248E-2</v>
      </c>
      <c r="I62" s="51">
        <f t="shared" si="7"/>
        <v>23.504425527245999</v>
      </c>
      <c r="J62" s="51">
        <f t="shared" si="7"/>
        <v>17.819118561980673</v>
      </c>
    </row>
    <row r="63" spans="1:10" ht="15" x14ac:dyDescent="0.2">
      <c r="A63" s="146">
        <v>5.7</v>
      </c>
      <c r="B63" t="s">
        <v>45</v>
      </c>
      <c r="C63" s="14">
        <v>14107</v>
      </c>
      <c r="D63" s="14">
        <v>864</v>
      </c>
      <c r="E63" s="48">
        <f t="shared" si="4"/>
        <v>723.43589743589746</v>
      </c>
      <c r="F63" s="48">
        <f t="shared" si="4"/>
        <v>44.307692307692307</v>
      </c>
      <c r="G63" s="16">
        <f t="shared" si="8"/>
        <v>2.8291859990983707E-2</v>
      </c>
      <c r="H63" s="16">
        <f t="shared" si="8"/>
        <v>3.4488285651378951E-2</v>
      </c>
      <c r="I63" s="51">
        <f t="shared" si="7"/>
        <v>24.49988020514888</v>
      </c>
      <c r="J63" s="51">
        <f t="shared" si="7"/>
        <v>20.098046843109206</v>
      </c>
    </row>
    <row r="64" spans="1:10" ht="15" x14ac:dyDescent="0.2">
      <c r="A64" s="25" t="s">
        <v>152</v>
      </c>
      <c r="B64" t="s">
        <v>46</v>
      </c>
      <c r="C64" s="14">
        <v>14811</v>
      </c>
      <c r="D64" s="14">
        <v>923</v>
      </c>
      <c r="E64" s="48">
        <f t="shared" si="4"/>
        <v>759.53846153846155</v>
      </c>
      <c r="F64" s="48">
        <f t="shared" si="4"/>
        <v>47.333333333333336</v>
      </c>
      <c r="G64" s="16">
        <f t="shared" si="8"/>
        <v>2.6137690972310706E-2</v>
      </c>
      <c r="H64" s="16">
        <f t="shared" si="8"/>
        <v>3.3345687249336106E-2</v>
      </c>
      <c r="I64" s="51">
        <f t="shared" si="7"/>
        <v>26.519067093349584</v>
      </c>
      <c r="J64" s="51">
        <f t="shared" si="7"/>
        <v>20.786711498163694</v>
      </c>
    </row>
    <row r="65" spans="1:10" ht="15" x14ac:dyDescent="0.2">
      <c r="A65" s="25" t="s">
        <v>153</v>
      </c>
      <c r="B65" t="s">
        <v>47</v>
      </c>
      <c r="C65" s="14">
        <v>15131</v>
      </c>
      <c r="D65" s="14">
        <v>939</v>
      </c>
      <c r="E65" s="48">
        <f t="shared" si="4"/>
        <v>775.9487179487179</v>
      </c>
      <c r="F65" s="48">
        <f t="shared" si="4"/>
        <v>48.153846153846153</v>
      </c>
      <c r="G65" s="16">
        <f t="shared" si="8"/>
        <v>2.4957564846024394E-2</v>
      </c>
      <c r="H65" s="16">
        <f t="shared" si="8"/>
        <v>3.2004634887602593E-2</v>
      </c>
      <c r="I65" s="51">
        <f t="shared" ref="I65:J70" si="9">LN(2)/G65</f>
        <v>27.773029333443159</v>
      </c>
      <c r="J65" s="51">
        <f t="shared" si="9"/>
        <v>21.657712484276605</v>
      </c>
    </row>
    <row r="66" spans="1:10" ht="15" x14ac:dyDescent="0.2">
      <c r="A66" s="25" t="s">
        <v>154</v>
      </c>
      <c r="B66" t="s">
        <v>48</v>
      </c>
      <c r="C66" s="14">
        <v>15362</v>
      </c>
      <c r="D66" s="14">
        <v>961</v>
      </c>
      <c r="E66" s="48">
        <f t="shared" si="4"/>
        <v>787.79487179487182</v>
      </c>
      <c r="F66" s="48">
        <f t="shared" si="4"/>
        <v>49.282051282051285</v>
      </c>
      <c r="G66" s="16">
        <f t="shared" si="8"/>
        <v>1.5811604182015597E-2</v>
      </c>
      <c r="H66" s="16">
        <f t="shared" si="8"/>
        <v>2.0531011785489488E-2</v>
      </c>
      <c r="I66" s="51">
        <f t="shared" si="9"/>
        <v>43.837878344332914</v>
      </c>
      <c r="J66" s="51">
        <f t="shared" si="9"/>
        <v>33.760984982232316</v>
      </c>
    </row>
    <row r="67" spans="1:10" ht="15" x14ac:dyDescent="0.2">
      <c r="A67" s="25" t="s">
        <v>155</v>
      </c>
      <c r="B67" t="s">
        <v>132</v>
      </c>
      <c r="C67" s="14">
        <v>15588</v>
      </c>
      <c r="D67" s="14">
        <v>982</v>
      </c>
      <c r="E67" s="48">
        <f t="shared" si="4"/>
        <v>799.38461538461536</v>
      </c>
      <c r="F67" s="48">
        <f t="shared" si="4"/>
        <v>50.358974358974358</v>
      </c>
      <c r="G67" s="16">
        <f t="shared" si="8"/>
        <v>1.3992023739624635E-2</v>
      </c>
      <c r="H67" s="16">
        <f t="shared" si="8"/>
        <v>2.4576735902791375E-2</v>
      </c>
      <c r="I67" s="51">
        <f t="shared" si="9"/>
        <v>49.538736744491857</v>
      </c>
      <c r="J67" s="51">
        <f t="shared" si="9"/>
        <v>28.203386458704593</v>
      </c>
    </row>
    <row r="68" spans="1:10" ht="15" x14ac:dyDescent="0.2">
      <c r="A68" s="25" t="s">
        <v>202</v>
      </c>
      <c r="B68" t="s">
        <v>133</v>
      </c>
      <c r="C68" s="14">
        <v>15778</v>
      </c>
      <c r="D68" s="14">
        <v>1002</v>
      </c>
      <c r="E68" s="48">
        <f t="shared" si="4"/>
        <v>809.12820512820508</v>
      </c>
      <c r="F68" s="48">
        <f t="shared" si="4"/>
        <v>51.384615384615387</v>
      </c>
      <c r="G68" s="16">
        <f t="shared" si="8"/>
        <v>1.4002837192780762E-2</v>
      </c>
      <c r="H68" s="16">
        <f t="shared" si="8"/>
        <v>2.2856025790920748E-2</v>
      </c>
      <c r="I68" s="51">
        <f t="shared" si="9"/>
        <v>49.500481296554746</v>
      </c>
      <c r="J68" s="51">
        <f t="shared" si="9"/>
        <v>30.326671263876889</v>
      </c>
    </row>
    <row r="69" spans="1:10" ht="15" x14ac:dyDescent="0.2">
      <c r="A69" s="25" t="s">
        <v>203</v>
      </c>
      <c r="B69" t="s">
        <v>134</v>
      </c>
      <c r="C69" s="14">
        <v>16002</v>
      </c>
      <c r="D69" s="14">
        <v>1036</v>
      </c>
      <c r="E69" s="48">
        <f t="shared" si="4"/>
        <v>820.61538461538464</v>
      </c>
      <c r="F69" s="48">
        <f t="shared" si="4"/>
        <v>53.128205128205131</v>
      </c>
      <c r="G69" s="16">
        <f t="shared" si="8"/>
        <v>1.3258375936981379E-2</v>
      </c>
      <c r="H69" s="16">
        <f t="shared" si="8"/>
        <v>2.1455654775371515E-2</v>
      </c>
      <c r="I69" s="51">
        <f t="shared" si="9"/>
        <v>52.279946190585889</v>
      </c>
      <c r="J69" s="51">
        <f t="shared" si="9"/>
        <v>32.306037164411968</v>
      </c>
    </row>
    <row r="70" spans="1:10" ht="15" x14ac:dyDescent="0.2">
      <c r="A70" s="87" t="s">
        <v>204</v>
      </c>
      <c r="B70" s="85" t="s">
        <v>135</v>
      </c>
      <c r="C70" s="88">
        <v>16247</v>
      </c>
      <c r="D70" s="88">
        <v>1053</v>
      </c>
      <c r="E70" s="89">
        <f>C70/19.5</f>
        <v>833.17948717948718</v>
      </c>
      <c r="F70" s="89">
        <f>D70/19.5</f>
        <v>54</v>
      </c>
      <c r="G70" s="100">
        <f>LN(C72/C68)/4</f>
        <v>1.4257911756832563E-2</v>
      </c>
      <c r="H70" s="100">
        <f>LN(D72/D68)/4</f>
        <v>2.1960675334279096E-2</v>
      </c>
      <c r="I70" s="86">
        <f t="shared" si="9"/>
        <v>48.614915871377924</v>
      </c>
      <c r="J70" s="86">
        <f>LN(2)/H70</f>
        <v>31.563108602493223</v>
      </c>
    </row>
    <row r="71" spans="1:10" ht="15" x14ac:dyDescent="0.2">
      <c r="A71" s="25" t="s">
        <v>205</v>
      </c>
      <c r="B71" t="s">
        <v>146</v>
      </c>
      <c r="C71" s="14">
        <v>16437</v>
      </c>
      <c r="D71" s="14">
        <v>1070</v>
      </c>
      <c r="E71" s="48">
        <f t="shared" ref="E71:F72" si="10">C71/19.5</f>
        <v>842.92307692307691</v>
      </c>
      <c r="F71" s="48">
        <f t="shared" si="10"/>
        <v>54.871794871794869</v>
      </c>
      <c r="G71" s="16"/>
      <c r="H71" s="16"/>
      <c r="I71" s="51"/>
      <c r="J71" s="51"/>
    </row>
    <row r="72" spans="1:10" ht="15" x14ac:dyDescent="0.2">
      <c r="A72" s="25" t="s">
        <v>206</v>
      </c>
      <c r="B72" t="s">
        <v>147</v>
      </c>
      <c r="C72" s="14">
        <v>16704</v>
      </c>
      <c r="D72" s="14">
        <v>1094</v>
      </c>
      <c r="E72" s="48">
        <f t="shared" si="10"/>
        <v>856.61538461538464</v>
      </c>
      <c r="F72" s="48">
        <f t="shared" si="10"/>
        <v>56.102564102564102</v>
      </c>
      <c r="G72" s="16"/>
      <c r="H72" s="16"/>
      <c r="I72" s="51"/>
      <c r="J72" s="51"/>
    </row>
    <row r="73" spans="1:10" x14ac:dyDescent="0.2">
      <c r="A73" s="25"/>
      <c r="B73" s="2"/>
      <c r="G73" s="83"/>
      <c r="H73" s="83"/>
    </row>
    <row r="74" spans="1:10" x14ac:dyDescent="0.2">
      <c r="A74" s="31"/>
      <c r="G74" s="83"/>
      <c r="H74" s="83"/>
    </row>
    <row r="75" spans="1:10" x14ac:dyDescent="0.2">
      <c r="A75" s="25"/>
      <c r="G75" s="83"/>
      <c r="H75" s="83"/>
    </row>
    <row r="76" spans="1:10" x14ac:dyDescent="0.2">
      <c r="A76" s="25" t="s">
        <v>193</v>
      </c>
      <c r="B76" t="s">
        <v>160</v>
      </c>
      <c r="C76">
        <v>39133</v>
      </c>
      <c r="D76">
        <v>2074</v>
      </c>
      <c r="E76" s="66">
        <f t="shared" ref="E76:F77" si="11">C76/19.5</f>
        <v>2006.8205128205129</v>
      </c>
      <c r="F76" s="66">
        <f t="shared" si="11"/>
        <v>106.35897435897436</v>
      </c>
      <c r="G76" s="83"/>
      <c r="H76" s="83"/>
    </row>
    <row r="77" spans="1:10" x14ac:dyDescent="0.2">
      <c r="A77" s="31" t="s">
        <v>194</v>
      </c>
      <c r="B77" s="22" t="s">
        <v>161</v>
      </c>
      <c r="C77">
        <v>40163</v>
      </c>
      <c r="D77">
        <v>2101</v>
      </c>
      <c r="E77" s="66">
        <f t="shared" si="11"/>
        <v>2059.6410256410259</v>
      </c>
      <c r="F77" s="66">
        <f t="shared" si="11"/>
        <v>107.74358974358974</v>
      </c>
      <c r="G77" s="83"/>
      <c r="H77" s="83"/>
    </row>
    <row r="78" spans="1:10" x14ac:dyDescent="0.2">
      <c r="A78" s="87" t="s">
        <v>195</v>
      </c>
      <c r="B78" s="85" t="s">
        <v>162</v>
      </c>
      <c r="C78" s="85">
        <v>41275</v>
      </c>
      <c r="D78" s="85">
        <v>2126</v>
      </c>
      <c r="E78" s="89">
        <f t="shared" ref="E78:F80" si="12">C78/19.5</f>
        <v>2116.6666666666665</v>
      </c>
      <c r="F78" s="89">
        <f t="shared" si="12"/>
        <v>109.02564102564102</v>
      </c>
      <c r="G78" s="100">
        <f>LN(C80/C76)/4</f>
        <v>2.7469610510133833E-2</v>
      </c>
      <c r="H78" s="100">
        <f>LN(D80/D76)/4</f>
        <v>1.0735312911779409E-2</v>
      </c>
      <c r="I78" s="86">
        <f>LN(2)/G78</f>
        <v>25.233236572620346</v>
      </c>
      <c r="J78" s="86">
        <f>LN(2)/H78</f>
        <v>64.567021590901547</v>
      </c>
    </row>
    <row r="79" spans="1:10" x14ac:dyDescent="0.2">
      <c r="A79" s="31" t="s">
        <v>196</v>
      </c>
      <c r="B79" s="22" t="s">
        <v>163</v>
      </c>
      <c r="C79" s="22">
        <v>42394</v>
      </c>
      <c r="D79" s="22">
        <v>2150</v>
      </c>
      <c r="E79" s="66">
        <f t="shared" si="12"/>
        <v>2174.0512820512822</v>
      </c>
      <c r="F79" s="66">
        <f t="shared" si="12"/>
        <v>110.25641025641026</v>
      </c>
      <c r="G79" s="57"/>
      <c r="H79" s="57"/>
      <c r="I79" s="53"/>
      <c r="J79" s="53"/>
    </row>
    <row r="80" spans="1:10" x14ac:dyDescent="0.2">
      <c r="A80" s="25" t="s">
        <v>197</v>
      </c>
      <c r="B80" t="s">
        <v>164</v>
      </c>
      <c r="C80">
        <v>43678</v>
      </c>
      <c r="D80">
        <v>2165</v>
      </c>
      <c r="E80" s="66">
        <f t="shared" si="12"/>
        <v>2239.897435897436</v>
      </c>
      <c r="F80" s="66">
        <f t="shared" si="12"/>
        <v>111.02564102564102</v>
      </c>
    </row>
    <row r="81" spans="1:1" x14ac:dyDescent="0.2">
      <c r="A81" s="25"/>
    </row>
  </sheetData>
  <phoneticPr fontId="9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E6E7-58D4-4218-8098-72055A00AF80}">
  <dimension ref="A1:J83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I76" sqref="I7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219</v>
      </c>
      <c r="E1" t="s">
        <v>330</v>
      </c>
    </row>
    <row r="2" spans="1:10" x14ac:dyDescent="0.2">
      <c r="A2" s="1"/>
      <c r="B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211</v>
      </c>
      <c r="H4" t="s">
        <v>212</v>
      </c>
      <c r="I4" t="s">
        <v>213</v>
      </c>
      <c r="J4" t="s">
        <v>213</v>
      </c>
    </row>
    <row r="5" spans="1:10" x14ac:dyDescent="0.2">
      <c r="A5" s="23"/>
      <c r="C5" t="s">
        <v>33</v>
      </c>
      <c r="D5" t="s">
        <v>32</v>
      </c>
      <c r="E5" s="47" t="s">
        <v>33</v>
      </c>
      <c r="F5" s="15" t="s">
        <v>150</v>
      </c>
      <c r="G5" t="s">
        <v>199</v>
      </c>
      <c r="H5" t="s">
        <v>199</v>
      </c>
      <c r="I5" t="s">
        <v>208</v>
      </c>
      <c r="J5" t="s">
        <v>214</v>
      </c>
    </row>
    <row r="6" spans="1:10" x14ac:dyDescent="0.2">
      <c r="A6" s="23" t="s">
        <v>54</v>
      </c>
      <c r="B6" s="4" t="s">
        <v>30</v>
      </c>
      <c r="C6" s="55">
        <v>20</v>
      </c>
      <c r="D6" s="55"/>
      <c r="E6" s="51">
        <f t="shared" ref="E6:F37" si="0">C6/145</f>
        <v>0.13793103448275862</v>
      </c>
    </row>
    <row r="7" spans="1:10" x14ac:dyDescent="0.2">
      <c r="A7" s="90" t="s">
        <v>55</v>
      </c>
      <c r="B7" s="4" t="s">
        <v>29</v>
      </c>
      <c r="C7" s="22">
        <v>20</v>
      </c>
      <c r="D7" s="22"/>
      <c r="E7" s="51">
        <f t="shared" si="0"/>
        <v>0.13793103448275862</v>
      </c>
    </row>
    <row r="8" spans="1:10" x14ac:dyDescent="0.2">
      <c r="A8" s="90" t="s">
        <v>56</v>
      </c>
      <c r="B8" s="4" t="s">
        <v>28</v>
      </c>
      <c r="C8" s="22">
        <v>28</v>
      </c>
      <c r="D8" s="22"/>
      <c r="E8" s="51">
        <f t="shared" si="0"/>
        <v>0.19310344827586207</v>
      </c>
      <c r="F8" s="78"/>
      <c r="G8" s="16">
        <f t="shared" ref="G8:H23" si="1">LN(C10/C6)/4</f>
        <v>0.20273255405408219</v>
      </c>
      <c r="I8" s="51">
        <f>LN(2)/G8</f>
        <v>3.4190225827029095</v>
      </c>
      <c r="J8" s="51"/>
    </row>
    <row r="9" spans="1:10" x14ac:dyDescent="0.2">
      <c r="A9" s="23" t="s">
        <v>57</v>
      </c>
      <c r="B9" s="4" t="s">
        <v>27</v>
      </c>
      <c r="C9" s="22">
        <v>34</v>
      </c>
      <c r="D9" s="22"/>
      <c r="E9" s="51">
        <f t="shared" si="0"/>
        <v>0.23448275862068965</v>
      </c>
      <c r="F9" s="78"/>
      <c r="G9" s="16">
        <f t="shared" si="1"/>
        <v>0.2704512925879321</v>
      </c>
      <c r="I9" s="51">
        <f t="shared" ref="I9:J46" si="2">LN(2)/G9</f>
        <v>2.5629279635799178</v>
      </c>
      <c r="J9" s="51"/>
    </row>
    <row r="10" spans="1:10" x14ac:dyDescent="0.2">
      <c r="A10" s="33">
        <v>3.13</v>
      </c>
      <c r="B10" s="4" t="s">
        <v>26</v>
      </c>
      <c r="C10" s="22">
        <v>45</v>
      </c>
      <c r="D10" s="22"/>
      <c r="E10" s="51">
        <f t="shared" si="0"/>
        <v>0.31034482758620691</v>
      </c>
      <c r="F10" s="78"/>
      <c r="G10" s="16">
        <f t="shared" si="1"/>
        <v>0.20273255405408219</v>
      </c>
      <c r="H10" s="16"/>
      <c r="I10" s="51">
        <f t="shared" si="2"/>
        <v>3.4190225827029095</v>
      </c>
      <c r="J10" s="51"/>
    </row>
    <row r="11" spans="1:10" x14ac:dyDescent="0.2">
      <c r="A11" s="33">
        <v>3.14</v>
      </c>
      <c r="B11" s="4" t="s">
        <v>25</v>
      </c>
      <c r="C11" s="22">
        <v>59</v>
      </c>
      <c r="D11" s="22"/>
      <c r="E11" s="51">
        <f t="shared" si="0"/>
        <v>0.40689655172413791</v>
      </c>
      <c r="F11" s="78"/>
      <c r="G11" s="16">
        <f t="shared" si="1"/>
        <v>0.25155974213427362</v>
      </c>
      <c r="H11" s="16"/>
      <c r="I11" s="51">
        <f t="shared" si="2"/>
        <v>2.7553978815496163</v>
      </c>
      <c r="J11" s="51"/>
    </row>
    <row r="12" spans="1:10" x14ac:dyDescent="0.2">
      <c r="A12" s="33">
        <v>3.15</v>
      </c>
      <c r="B12" s="4" t="s">
        <v>24</v>
      </c>
      <c r="C12" s="22">
        <v>63</v>
      </c>
      <c r="D12" s="22"/>
      <c r="E12" s="51">
        <f t="shared" si="0"/>
        <v>0.43448275862068964</v>
      </c>
      <c r="F12" s="78"/>
      <c r="G12" s="16">
        <f t="shared" si="1"/>
        <v>0.23238398965604393</v>
      </c>
      <c r="H12" s="16"/>
      <c r="I12" s="51">
        <f t="shared" si="2"/>
        <v>2.9827665046369414</v>
      </c>
      <c r="J12" s="51"/>
    </row>
    <row r="13" spans="1:10" x14ac:dyDescent="0.2">
      <c r="A13" s="33">
        <v>3.16</v>
      </c>
      <c r="B13" s="4" t="s">
        <v>23</v>
      </c>
      <c r="C13" s="22">
        <v>93</v>
      </c>
      <c r="D13" s="22"/>
      <c r="E13" s="51">
        <f t="shared" si="0"/>
        <v>0.64137931034482754</v>
      </c>
      <c r="F13" s="78"/>
      <c r="G13" s="16">
        <f t="shared" si="1"/>
        <v>0.22822378571825422</v>
      </c>
      <c r="H13" s="16"/>
      <c r="I13" s="51">
        <f t="shared" si="2"/>
        <v>3.0371382122967945</v>
      </c>
      <c r="J13" s="51"/>
    </row>
    <row r="14" spans="1:10" x14ac:dyDescent="0.2">
      <c r="A14" s="52" t="s">
        <v>62</v>
      </c>
      <c r="B14" s="4" t="s">
        <v>22</v>
      </c>
      <c r="C14" s="22">
        <v>114</v>
      </c>
      <c r="D14" s="22"/>
      <c r="E14" s="51">
        <f t="shared" si="0"/>
        <v>0.78620689655172415</v>
      </c>
      <c r="F14" s="78"/>
      <c r="G14" s="16">
        <f t="shared" si="1"/>
        <v>0.28754252458323992</v>
      </c>
      <c r="H14" s="16"/>
      <c r="I14" s="51">
        <f t="shared" si="2"/>
        <v>2.4105901607582498</v>
      </c>
      <c r="J14" s="51"/>
    </row>
    <row r="15" spans="1:10" x14ac:dyDescent="0.2">
      <c r="A15" s="52" t="s">
        <v>63</v>
      </c>
      <c r="B15" s="4" t="s">
        <v>21</v>
      </c>
      <c r="C15" s="22">
        <v>147</v>
      </c>
      <c r="D15" s="22"/>
      <c r="E15" s="51">
        <f t="shared" si="0"/>
        <v>1.0137931034482759</v>
      </c>
      <c r="F15" s="78"/>
      <c r="G15" s="16">
        <f t="shared" si="1"/>
        <v>0.25019749889356607</v>
      </c>
      <c r="H15" s="16"/>
      <c r="I15" s="51">
        <f t="shared" si="2"/>
        <v>2.7704001184072982</v>
      </c>
      <c r="J15" s="51"/>
    </row>
    <row r="16" spans="1:10" x14ac:dyDescent="0.2">
      <c r="A16" s="52" t="s">
        <v>64</v>
      </c>
      <c r="B16" s="4" t="s">
        <v>20</v>
      </c>
      <c r="C16" s="22">
        <v>199</v>
      </c>
      <c r="D16" s="55">
        <v>1</v>
      </c>
      <c r="E16" s="51">
        <f t="shared" si="0"/>
        <v>1.3724137931034484</v>
      </c>
      <c r="F16" s="51">
        <f t="shared" si="0"/>
        <v>6.8965517241379309E-3</v>
      </c>
      <c r="G16" s="16">
        <f t="shared" si="1"/>
        <v>0.24684666338947131</v>
      </c>
      <c r="H16" s="16"/>
      <c r="I16" s="51">
        <f t="shared" si="2"/>
        <v>2.8080070884584214</v>
      </c>
      <c r="J16" s="51"/>
    </row>
    <row r="17" spans="1:10" x14ac:dyDescent="0.2">
      <c r="A17" s="52" t="s">
        <v>65</v>
      </c>
      <c r="B17" s="4" t="s">
        <v>19</v>
      </c>
      <c r="C17" s="22">
        <v>253</v>
      </c>
      <c r="D17" s="22">
        <v>1</v>
      </c>
      <c r="E17" s="51">
        <f t="shared" si="0"/>
        <v>1.7448275862068965</v>
      </c>
      <c r="F17" s="51">
        <f t="shared" si="0"/>
        <v>6.8965517241379309E-3</v>
      </c>
      <c r="G17" s="16">
        <f t="shared" si="1"/>
        <v>0.22873231531895849</v>
      </c>
      <c r="H17" s="16"/>
      <c r="I17" s="51">
        <f t="shared" si="2"/>
        <v>3.0303858883838863</v>
      </c>
      <c r="J17" s="51"/>
    </row>
    <row r="18" spans="1:10" x14ac:dyDescent="0.2">
      <c r="A18" s="52" t="s">
        <v>66</v>
      </c>
      <c r="B18" s="4" t="s">
        <v>18</v>
      </c>
      <c r="C18" s="22">
        <v>306</v>
      </c>
      <c r="D18" s="22">
        <v>1</v>
      </c>
      <c r="E18" s="51">
        <f t="shared" si="0"/>
        <v>2.1103448275862071</v>
      </c>
      <c r="F18" s="51">
        <f t="shared" si="0"/>
        <v>6.8965517241379309E-3</v>
      </c>
      <c r="G18" s="16">
        <f t="shared" si="1"/>
        <v>0.19722852141298844</v>
      </c>
      <c r="H18" s="16"/>
      <c r="I18" s="51">
        <f t="shared" si="2"/>
        <v>3.5144368349673094</v>
      </c>
      <c r="J18" s="51"/>
    </row>
    <row r="19" spans="1:10" x14ac:dyDescent="0.2">
      <c r="A19" s="52" t="s">
        <v>67</v>
      </c>
      <c r="B19" s="4" t="s">
        <v>17</v>
      </c>
      <c r="C19" s="22">
        <v>367</v>
      </c>
      <c r="D19" s="55">
        <v>1</v>
      </c>
      <c r="E19" s="51">
        <f t="shared" si="0"/>
        <v>2.5310344827586206</v>
      </c>
      <c r="F19" s="51">
        <f t="shared" si="0"/>
        <v>6.8965517241379309E-3</v>
      </c>
      <c r="G19" s="16">
        <f t="shared" si="1"/>
        <v>0.16779206846029251</v>
      </c>
      <c r="H19" s="16"/>
      <c r="I19" s="51">
        <f t="shared" si="2"/>
        <v>4.1309889491229228</v>
      </c>
      <c r="J19" s="51"/>
    </row>
    <row r="20" spans="1:10" x14ac:dyDescent="0.2">
      <c r="A20" s="52" t="s">
        <v>68</v>
      </c>
      <c r="B20" s="4" t="s">
        <v>16</v>
      </c>
      <c r="C20" s="22">
        <v>438</v>
      </c>
      <c r="D20" s="55">
        <v>1</v>
      </c>
      <c r="E20" s="51">
        <f t="shared" si="0"/>
        <v>3.0206896551724136</v>
      </c>
      <c r="F20" s="51">
        <f t="shared" si="0"/>
        <v>6.8965517241379309E-3</v>
      </c>
      <c r="G20" s="16">
        <f t="shared" si="1"/>
        <v>0.19140495734323409</v>
      </c>
      <c r="H20" s="16">
        <f t="shared" si="1"/>
        <v>0.27465307216702745</v>
      </c>
      <c r="I20" s="51">
        <f t="shared" si="2"/>
        <v>3.6213648286912936</v>
      </c>
      <c r="J20" s="51"/>
    </row>
    <row r="21" spans="1:10" x14ac:dyDescent="0.2">
      <c r="A21" s="52" t="s">
        <v>69</v>
      </c>
      <c r="B21" s="4" t="s">
        <v>15</v>
      </c>
      <c r="C21" s="22">
        <v>495</v>
      </c>
      <c r="D21" s="55">
        <v>1</v>
      </c>
      <c r="E21" s="51">
        <f t="shared" si="0"/>
        <v>3.4137931034482758</v>
      </c>
      <c r="F21" s="51">
        <f t="shared" si="0"/>
        <v>6.8965517241379309E-3</v>
      </c>
      <c r="G21" s="16">
        <f t="shared" si="1"/>
        <v>0.20701001094569726</v>
      </c>
      <c r="H21" s="16">
        <f t="shared" si="1"/>
        <v>0.27465307216702745</v>
      </c>
      <c r="I21" s="51">
        <f t="shared" si="2"/>
        <v>3.3483751698451494</v>
      </c>
      <c r="J21" s="51">
        <f>LN(2)/H20</f>
        <v>2.5237190142858297</v>
      </c>
    </row>
    <row r="22" spans="1:10" x14ac:dyDescent="0.2">
      <c r="A22" s="52" t="s">
        <v>70</v>
      </c>
      <c r="B22" s="4" t="s">
        <v>14</v>
      </c>
      <c r="C22" s="22">
        <v>658</v>
      </c>
      <c r="D22" s="55">
        <v>3</v>
      </c>
      <c r="E22" s="51">
        <f t="shared" si="0"/>
        <v>4.5379310344827584</v>
      </c>
      <c r="F22" s="51">
        <f t="shared" si="0"/>
        <v>2.0689655172413793E-2</v>
      </c>
      <c r="G22" s="16">
        <f t="shared" si="1"/>
        <v>0.21522587811074556</v>
      </c>
      <c r="H22" s="16">
        <f t="shared" si="1"/>
        <v>0.34657359027997264</v>
      </c>
      <c r="I22" s="51">
        <f t="shared" si="2"/>
        <v>3.2205568709692192</v>
      </c>
      <c r="J22" s="51">
        <f t="shared" si="2"/>
        <v>2</v>
      </c>
    </row>
    <row r="23" spans="1:10" x14ac:dyDescent="0.2">
      <c r="A23" s="52" t="s">
        <v>71</v>
      </c>
      <c r="B23" s="4" t="s">
        <v>13</v>
      </c>
      <c r="C23" s="22">
        <v>840</v>
      </c>
      <c r="D23" s="55">
        <v>3</v>
      </c>
      <c r="E23" s="51">
        <f t="shared" si="0"/>
        <v>5.7931034482758621</v>
      </c>
      <c r="F23" s="51">
        <f t="shared" si="0"/>
        <v>2.0689655172413793E-2</v>
      </c>
      <c r="G23" s="16">
        <f t="shared" si="1"/>
        <v>0.23436970303452812</v>
      </c>
      <c r="H23" s="16">
        <f t="shared" si="1"/>
        <v>0.34657359027997264</v>
      </c>
      <c r="I23" s="51">
        <f t="shared" si="2"/>
        <v>2.9574948109134591</v>
      </c>
      <c r="J23" s="51">
        <f t="shared" si="2"/>
        <v>2</v>
      </c>
    </row>
    <row r="24" spans="1:10" x14ac:dyDescent="0.2">
      <c r="A24" s="52" t="s">
        <v>72</v>
      </c>
      <c r="B24" s="4" t="s">
        <v>12</v>
      </c>
      <c r="C24" s="22">
        <v>1036</v>
      </c>
      <c r="D24" s="55">
        <v>4</v>
      </c>
      <c r="E24" s="51">
        <f t="shared" si="0"/>
        <v>7.1448275862068966</v>
      </c>
      <c r="F24" s="51">
        <f t="shared" si="0"/>
        <v>2.7586206896551724E-2</v>
      </c>
      <c r="G24" s="16">
        <f t="shared" ref="G24:H39" si="3">LN(C26/C22)/4</f>
        <v>0.21177018217399507</v>
      </c>
      <c r="H24" s="16">
        <f t="shared" si="3"/>
        <v>0.24520731325293155</v>
      </c>
      <c r="I24" s="51">
        <f t="shared" si="2"/>
        <v>3.2731103758055995</v>
      </c>
      <c r="J24" s="51">
        <f t="shared" si="2"/>
        <v>2.8267802104456949</v>
      </c>
    </row>
    <row r="25" spans="1:10" x14ac:dyDescent="0.2">
      <c r="A25" s="54" t="s">
        <v>73</v>
      </c>
      <c r="B25" s="21" t="s">
        <v>11</v>
      </c>
      <c r="C25" s="22">
        <v>1264</v>
      </c>
      <c r="D25" s="55">
        <v>4</v>
      </c>
      <c r="E25" s="51">
        <f t="shared" si="0"/>
        <v>8.7172413793103445</v>
      </c>
      <c r="F25" s="51">
        <f t="shared" si="0"/>
        <v>2.7586206896551724E-2</v>
      </c>
      <c r="G25" s="28">
        <f t="shared" si="3"/>
        <v>0.19548566983576909</v>
      </c>
      <c r="H25" s="28">
        <f t="shared" si="3"/>
        <v>0.27465307216702745</v>
      </c>
      <c r="I25" s="53">
        <f t="shared" si="2"/>
        <v>3.5457697801699237</v>
      </c>
      <c r="J25" s="53">
        <f t="shared" si="2"/>
        <v>2.5237190142858297</v>
      </c>
    </row>
    <row r="26" spans="1:10" x14ac:dyDescent="0.2">
      <c r="A26" s="54" t="s">
        <v>74</v>
      </c>
      <c r="B26" s="21" t="s">
        <v>10</v>
      </c>
      <c r="C26" s="22">
        <v>1535</v>
      </c>
      <c r="D26" s="55">
        <v>8</v>
      </c>
      <c r="E26" s="48">
        <f t="shared" si="0"/>
        <v>10.586206896551724</v>
      </c>
      <c r="F26" s="51">
        <f t="shared" si="0"/>
        <v>5.5172413793103448E-2</v>
      </c>
      <c r="G26" s="28">
        <f t="shared" si="3"/>
        <v>0.20337522792985741</v>
      </c>
      <c r="H26" s="16">
        <f t="shared" si="3"/>
        <v>0.36172974573408134</v>
      </c>
      <c r="I26" s="51">
        <f t="shared" si="2"/>
        <v>3.4082183342359009</v>
      </c>
      <c r="J26" s="53">
        <f t="shared" si="2"/>
        <v>1.9162017742093542</v>
      </c>
    </row>
    <row r="27" spans="1:10" x14ac:dyDescent="0.2">
      <c r="A27" s="54" t="s">
        <v>75</v>
      </c>
      <c r="B27" s="21" t="s">
        <v>9</v>
      </c>
      <c r="C27" s="22">
        <v>1836</v>
      </c>
      <c r="D27" s="55">
        <v>9</v>
      </c>
      <c r="E27" s="48">
        <f t="shared" si="0"/>
        <v>12.662068965517241</v>
      </c>
      <c r="F27" s="51">
        <f t="shared" si="0"/>
        <v>6.2068965517241378E-2</v>
      </c>
      <c r="G27" s="28">
        <f t="shared" si="3"/>
        <v>0.19677247814999921</v>
      </c>
      <c r="H27" s="16">
        <f t="shared" si="3"/>
        <v>0.44793986730701374</v>
      </c>
      <c r="I27" s="51">
        <f t="shared" si="2"/>
        <v>3.5225819539232552</v>
      </c>
      <c r="J27" s="53">
        <f t="shared" si="2"/>
        <v>1.5474112289381663</v>
      </c>
    </row>
    <row r="28" spans="1:10" x14ac:dyDescent="0.2">
      <c r="A28" s="54" t="s">
        <v>76</v>
      </c>
      <c r="B28" s="21" t="s">
        <v>8</v>
      </c>
      <c r="C28" s="22">
        <v>2337</v>
      </c>
      <c r="D28" s="55">
        <v>17</v>
      </c>
      <c r="E28" s="48">
        <f t="shared" si="0"/>
        <v>16.117241379310343</v>
      </c>
      <c r="F28" s="51">
        <f t="shared" si="0"/>
        <v>0.11724137931034483</v>
      </c>
      <c r="G28" s="28">
        <f t="shared" si="3"/>
        <v>0.20946342085204314</v>
      </c>
      <c r="H28" s="16">
        <f t="shared" si="3"/>
        <v>0.33043895999557987</v>
      </c>
      <c r="I28" s="51">
        <f t="shared" si="2"/>
        <v>3.3091562132443051</v>
      </c>
      <c r="J28" s="53">
        <f t="shared" si="2"/>
        <v>2.0976557382011407</v>
      </c>
    </row>
    <row r="29" spans="1:10" x14ac:dyDescent="0.2">
      <c r="A29" s="52" t="s">
        <v>79</v>
      </c>
      <c r="B29" s="4" t="s">
        <v>7</v>
      </c>
      <c r="C29" s="22">
        <v>2777</v>
      </c>
      <c r="D29" s="55">
        <v>24</v>
      </c>
      <c r="E29" s="48">
        <f t="shared" si="0"/>
        <v>19.151724137931033</v>
      </c>
      <c r="F29" s="51">
        <f t="shared" si="0"/>
        <v>0.16551724137931034</v>
      </c>
      <c r="G29" s="16">
        <f t="shared" si="3"/>
        <v>0.20381951228810802</v>
      </c>
      <c r="H29" s="16">
        <f t="shared" si="3"/>
        <v>0.3322839868199855</v>
      </c>
      <c r="I29" s="51">
        <f t="shared" si="2"/>
        <v>3.4007891235661023</v>
      </c>
      <c r="J29" s="51">
        <f t="shared" si="2"/>
        <v>2.0860083785363304</v>
      </c>
    </row>
    <row r="30" spans="1:10" x14ac:dyDescent="0.2">
      <c r="A30" s="64" t="s">
        <v>80</v>
      </c>
      <c r="B30" s="72" t="s">
        <v>6</v>
      </c>
      <c r="C30" s="59">
        <v>3548</v>
      </c>
      <c r="D30" s="94">
        <v>30</v>
      </c>
      <c r="E30" s="61">
        <f>C30/145</f>
        <v>24.468965517241379</v>
      </c>
      <c r="F30" s="63">
        <f>D30/145</f>
        <v>0.20689655172413793</v>
      </c>
      <c r="G30" s="67">
        <f>LN(C32/C28)/4</f>
        <v>0.17631713527307252</v>
      </c>
      <c r="H30" s="67">
        <f>LN(D32/D28)/4</f>
        <v>0.23199669290933658</v>
      </c>
      <c r="I30" s="63">
        <f>LN(2)/G30</f>
        <v>3.9312525097826043</v>
      </c>
      <c r="J30" s="63">
        <f>LN(2)/H30</f>
        <v>2.9877459539081643</v>
      </c>
    </row>
    <row r="31" spans="1:10" x14ac:dyDescent="0.2">
      <c r="A31" s="52" t="s">
        <v>81</v>
      </c>
      <c r="B31" t="s">
        <v>5</v>
      </c>
      <c r="C31" s="22">
        <v>4149</v>
      </c>
      <c r="D31" s="55">
        <v>34</v>
      </c>
      <c r="E31" s="48">
        <f t="shared" si="0"/>
        <v>28.613793103448277</v>
      </c>
      <c r="F31" s="51">
        <f t="shared" si="0"/>
        <v>0.23448275862068965</v>
      </c>
      <c r="G31" s="16">
        <f t="shared" si="3"/>
        <v>0.1657471576566743</v>
      </c>
      <c r="H31" s="16">
        <f t="shared" si="3"/>
        <v>0.15715216485559352</v>
      </c>
      <c r="I31" s="51">
        <f t="shared" si="2"/>
        <v>4.1819551560318029</v>
      </c>
      <c r="J31" s="51">
        <f t="shared" si="2"/>
        <v>4.4106753552957754</v>
      </c>
    </row>
    <row r="32" spans="1:10" x14ac:dyDescent="0.2">
      <c r="A32" s="25" t="s">
        <v>82</v>
      </c>
      <c r="B32" t="s">
        <v>4</v>
      </c>
      <c r="C32" s="22">
        <v>4731</v>
      </c>
      <c r="D32" s="55">
        <v>43</v>
      </c>
      <c r="E32" s="48">
        <f t="shared" si="0"/>
        <v>32.627586206896552</v>
      </c>
      <c r="F32" s="51">
        <f t="shared" si="0"/>
        <v>0.29655172413793102</v>
      </c>
      <c r="G32" s="16">
        <f t="shared" si="3"/>
        <v>0.14524194455110676</v>
      </c>
      <c r="H32" s="16">
        <f t="shared" si="3"/>
        <v>0.1122375550119758</v>
      </c>
      <c r="I32" s="51">
        <f t="shared" si="2"/>
        <v>4.7723623000382327</v>
      </c>
      <c r="J32" s="51">
        <f t="shared" si="2"/>
        <v>6.1757152540073257</v>
      </c>
    </row>
    <row r="33" spans="1:10" x14ac:dyDescent="0.2">
      <c r="A33" s="25" t="s">
        <v>85</v>
      </c>
      <c r="B33" t="s">
        <v>3</v>
      </c>
      <c r="C33" s="22">
        <v>5389</v>
      </c>
      <c r="D33" s="55">
        <v>45</v>
      </c>
      <c r="E33" s="48">
        <f t="shared" si="0"/>
        <v>37.165517241379312</v>
      </c>
      <c r="F33" s="51">
        <f t="shared" si="0"/>
        <v>0.31034482758620691</v>
      </c>
      <c r="G33" s="16">
        <f t="shared" si="3"/>
        <v>0.14790889979254856</v>
      </c>
      <c r="H33" s="16">
        <f t="shared" si="3"/>
        <v>0.13352062148256447</v>
      </c>
      <c r="I33" s="51">
        <f t="shared" si="2"/>
        <v>4.6863115169683995</v>
      </c>
      <c r="J33" s="51">
        <f t="shared" si="2"/>
        <v>5.1913118203277584</v>
      </c>
    </row>
    <row r="34" spans="1:10" ht="15" x14ac:dyDescent="0.2">
      <c r="A34" s="25" t="s">
        <v>89</v>
      </c>
      <c r="B34" t="s">
        <v>2</v>
      </c>
      <c r="C34" s="56">
        <v>6343</v>
      </c>
      <c r="D34" s="55">
        <v>47</v>
      </c>
      <c r="E34" s="48">
        <f t="shared" si="0"/>
        <v>43.744827586206895</v>
      </c>
      <c r="F34" s="51">
        <f t="shared" si="0"/>
        <v>0.32413793103448274</v>
      </c>
      <c r="G34" s="16">
        <f t="shared" si="3"/>
        <v>0.15149071201206984</v>
      </c>
      <c r="H34" s="16">
        <f t="shared" si="3"/>
        <v>9.5483652674492561E-2</v>
      </c>
      <c r="I34" s="51">
        <f t="shared" si="2"/>
        <v>4.5755094246617549</v>
      </c>
      <c r="J34" s="51">
        <f t="shared" si="2"/>
        <v>7.2593282844227867</v>
      </c>
    </row>
    <row r="35" spans="1:10" ht="15" x14ac:dyDescent="0.2">
      <c r="A35" s="31" t="s">
        <v>90</v>
      </c>
      <c r="B35" s="22" t="s">
        <v>1</v>
      </c>
      <c r="C35" s="56">
        <v>7497</v>
      </c>
      <c r="D35" s="55">
        <v>58</v>
      </c>
      <c r="E35" s="48">
        <f t="shared" si="0"/>
        <v>51.703448275862065</v>
      </c>
      <c r="F35" s="51">
        <f t="shared" si="0"/>
        <v>0.4</v>
      </c>
      <c r="G35" s="28">
        <f t="shared" si="3"/>
        <v>0.15781004778004518</v>
      </c>
      <c r="H35" s="16">
        <f t="shared" si="3"/>
        <v>0.13101771262900283</v>
      </c>
      <c r="I35" s="51">
        <f t="shared" si="2"/>
        <v>4.392288008974246</v>
      </c>
      <c r="J35" s="53">
        <f>LN(2)/H35</f>
        <v>5.29048452038466</v>
      </c>
    </row>
    <row r="36" spans="1:10" ht="15" x14ac:dyDescent="0.2">
      <c r="A36" s="31" t="s">
        <v>94</v>
      </c>
      <c r="B36" s="22" t="s">
        <v>0</v>
      </c>
      <c r="C36" s="56">
        <v>8672</v>
      </c>
      <c r="D36" s="55">
        <v>63</v>
      </c>
      <c r="E36" s="48">
        <f t="shared" si="0"/>
        <v>59.806896551724137</v>
      </c>
      <c r="F36" s="51">
        <f t="shared" si="0"/>
        <v>0.43448275862068964</v>
      </c>
      <c r="G36" s="28">
        <f t="shared" si="3"/>
        <v>0.15765352736422727</v>
      </c>
      <c r="H36" s="16">
        <f t="shared" si="3"/>
        <v>0.17328679513998632</v>
      </c>
      <c r="I36" s="51">
        <f t="shared" si="2"/>
        <v>4.3966487280590041</v>
      </c>
      <c r="J36" s="53">
        <f>LN(2)/H36</f>
        <v>4</v>
      </c>
    </row>
    <row r="37" spans="1:10" ht="15" x14ac:dyDescent="0.2">
      <c r="A37" s="31" t="s">
        <v>95</v>
      </c>
      <c r="B37" s="22" t="s">
        <v>83</v>
      </c>
      <c r="C37" s="56">
        <v>10131</v>
      </c>
      <c r="D37" s="56">
        <v>76</v>
      </c>
      <c r="E37" s="48">
        <f t="shared" si="0"/>
        <v>69.868965517241378</v>
      </c>
      <c r="F37" s="51">
        <f t="shared" si="0"/>
        <v>0.52413793103448281</v>
      </c>
      <c r="G37" s="28">
        <f t="shared" si="3"/>
        <v>0.14859742226201664</v>
      </c>
      <c r="H37" s="16">
        <f t="shared" si="3"/>
        <v>0.15074902089141196</v>
      </c>
      <c r="I37" s="51">
        <f t="shared" si="2"/>
        <v>4.66459760881816</v>
      </c>
      <c r="J37" s="53">
        <f>LN(2)/H37</f>
        <v>4.5980211112564069</v>
      </c>
    </row>
    <row r="38" spans="1:10" ht="15" x14ac:dyDescent="0.2">
      <c r="A38" s="31" t="s">
        <v>96</v>
      </c>
      <c r="B38" s="22" t="s">
        <v>84</v>
      </c>
      <c r="C38" s="56">
        <v>11917</v>
      </c>
      <c r="D38" s="56">
        <v>94</v>
      </c>
      <c r="E38" s="48">
        <f t="shared" ref="E38:F71" si="4">C38/145</f>
        <v>82.186206896551724</v>
      </c>
      <c r="F38" s="51">
        <f t="shared" si="4"/>
        <v>0.64827586206896548</v>
      </c>
      <c r="G38" s="28">
        <f t="shared" si="3"/>
        <v>0.14950248906941413</v>
      </c>
      <c r="H38" s="16">
        <f t="shared" si="3"/>
        <v>0.18109993101601246</v>
      </c>
      <c r="I38" s="51">
        <f t="shared" si="2"/>
        <v>4.6363587982680103</v>
      </c>
      <c r="J38" s="53">
        <f t="shared" si="2"/>
        <v>3.8274292909512964</v>
      </c>
    </row>
    <row r="39" spans="1:10" ht="15" x14ac:dyDescent="0.2">
      <c r="A39" s="31" t="s">
        <v>97</v>
      </c>
      <c r="B39" t="s">
        <v>86</v>
      </c>
      <c r="C39" s="56">
        <v>13584</v>
      </c>
      <c r="D39" s="56">
        <v>106</v>
      </c>
      <c r="E39" s="48">
        <f t="shared" si="4"/>
        <v>93.682758620689654</v>
      </c>
      <c r="F39" s="51">
        <f t="shared" si="4"/>
        <v>0.73103448275862071</v>
      </c>
      <c r="G39" s="16">
        <f t="shared" si="3"/>
        <v>0.14820747876991353</v>
      </c>
      <c r="H39" s="16">
        <f t="shared" si="3"/>
        <v>0.16661973336944599</v>
      </c>
      <c r="I39" s="51">
        <f t="shared" si="2"/>
        <v>4.6768704677584454</v>
      </c>
      <c r="J39" s="53">
        <f t="shared" si="2"/>
        <v>4.1600545538206442</v>
      </c>
    </row>
    <row r="40" spans="1:10" ht="15" x14ac:dyDescent="0.2">
      <c r="A40" s="31" t="s">
        <v>102</v>
      </c>
      <c r="B40" t="s">
        <v>87</v>
      </c>
      <c r="C40" s="56">
        <v>15770</v>
      </c>
      <c r="D40" s="22">
        <v>130</v>
      </c>
      <c r="E40" s="48">
        <f t="shared" si="4"/>
        <v>108.75862068965517</v>
      </c>
      <c r="F40" s="51">
        <f t="shared" si="4"/>
        <v>0.89655172413793105</v>
      </c>
      <c r="G40" s="16">
        <f t="shared" ref="G40:H55" si="5">LN(C42/C38)/4</f>
        <v>0.14285046765280782</v>
      </c>
      <c r="H40" s="16">
        <f t="shared" si="5"/>
        <v>0.14812591369506448</v>
      </c>
      <c r="I40" s="51">
        <f t="shared" si="2"/>
        <v>4.8522569925679973</v>
      </c>
      <c r="J40" s="53">
        <f t="shared" si="2"/>
        <v>4.6794457719725839</v>
      </c>
    </row>
    <row r="41" spans="1:10" ht="15" x14ac:dyDescent="0.2">
      <c r="A41" s="25" t="s">
        <v>104</v>
      </c>
      <c r="B41" t="s">
        <v>88</v>
      </c>
      <c r="C41" s="56">
        <v>18328</v>
      </c>
      <c r="D41" s="22">
        <v>148</v>
      </c>
      <c r="E41" s="48">
        <f t="shared" si="4"/>
        <v>126.4</v>
      </c>
      <c r="F41" s="51">
        <f t="shared" si="4"/>
        <v>1.0206896551724138</v>
      </c>
      <c r="G41" s="16">
        <f t="shared" si="5"/>
        <v>0.1473430603487712</v>
      </c>
      <c r="H41" s="16">
        <f t="shared" si="5"/>
        <v>0.15620698414561704</v>
      </c>
      <c r="I41" s="51">
        <f t="shared" si="2"/>
        <v>4.7043082919495358</v>
      </c>
      <c r="J41" s="53">
        <f t="shared" si="2"/>
        <v>4.4373635682882755</v>
      </c>
    </row>
    <row r="42" spans="1:10" ht="15" x14ac:dyDescent="0.2">
      <c r="A42" s="25" t="s">
        <v>159</v>
      </c>
      <c r="B42" t="s">
        <v>98</v>
      </c>
      <c r="C42" s="56">
        <v>21102</v>
      </c>
      <c r="D42" s="22">
        <v>170</v>
      </c>
      <c r="E42" s="48">
        <f t="shared" si="4"/>
        <v>145.53103448275863</v>
      </c>
      <c r="F42" s="51">
        <f t="shared" si="4"/>
        <v>1.1724137931034482</v>
      </c>
      <c r="G42" s="16">
        <f t="shared" si="5"/>
        <v>0.14296959208260304</v>
      </c>
      <c r="H42" s="16">
        <f t="shared" si="5"/>
        <v>0.1448007303026819</v>
      </c>
      <c r="I42" s="51">
        <f t="shared" si="2"/>
        <v>4.8482140185408662</v>
      </c>
      <c r="J42" s="53">
        <f t="shared" si="2"/>
        <v>4.7869038996629101</v>
      </c>
    </row>
    <row r="43" spans="1:10" ht="15" x14ac:dyDescent="0.2">
      <c r="A43" s="25" t="s">
        <v>105</v>
      </c>
      <c r="B43" t="s">
        <v>99</v>
      </c>
      <c r="C43" s="56">
        <v>24490</v>
      </c>
      <c r="D43" s="22">
        <v>198</v>
      </c>
      <c r="E43" s="48">
        <f t="shared" si="4"/>
        <v>168.89655172413794</v>
      </c>
      <c r="F43" s="51">
        <f t="shared" si="4"/>
        <v>1.3655172413793104</v>
      </c>
      <c r="G43" s="16">
        <f t="shared" si="5"/>
        <v>0.13938898160093488</v>
      </c>
      <c r="H43" s="16">
        <f t="shared" si="5"/>
        <v>0.15306488035521115</v>
      </c>
      <c r="I43" s="51">
        <f t="shared" si="2"/>
        <v>4.9727544645128274</v>
      </c>
      <c r="J43" s="53">
        <f t="shared" si="2"/>
        <v>4.5284534176055811</v>
      </c>
    </row>
    <row r="44" spans="1:10" ht="15" x14ac:dyDescent="0.2">
      <c r="A44" s="25" t="s">
        <v>106</v>
      </c>
      <c r="B44" t="s">
        <v>100</v>
      </c>
      <c r="C44" s="56">
        <v>27938</v>
      </c>
      <c r="D44" s="22">
        <v>232</v>
      </c>
      <c r="E44" s="48">
        <f t="shared" si="4"/>
        <v>192.67586206896553</v>
      </c>
      <c r="F44" s="51">
        <f t="shared" si="4"/>
        <v>1.6</v>
      </c>
      <c r="G44" s="16">
        <f t="shared" si="5"/>
        <v>0.13898494674251452</v>
      </c>
      <c r="H44" s="16">
        <f t="shared" si="5"/>
        <v>0.15260118837247286</v>
      </c>
      <c r="I44" s="51">
        <f t="shared" si="2"/>
        <v>4.987210462756658</v>
      </c>
      <c r="J44" s="53">
        <f t="shared" si="2"/>
        <v>4.5422135171588183</v>
      </c>
    </row>
    <row r="45" spans="1:10" ht="15" x14ac:dyDescent="0.2">
      <c r="A45" s="31" t="s">
        <v>111</v>
      </c>
      <c r="B45" s="22" t="s">
        <v>101</v>
      </c>
      <c r="C45" s="56">
        <v>32008</v>
      </c>
      <c r="D45" s="22">
        <v>273</v>
      </c>
      <c r="E45" s="48">
        <f t="shared" si="4"/>
        <v>220.7448275862069</v>
      </c>
      <c r="F45" s="51">
        <f t="shared" si="4"/>
        <v>1.8827586206896552</v>
      </c>
      <c r="G45" s="28">
        <f t="shared" si="5"/>
        <v>0.13987769582440535</v>
      </c>
      <c r="H45" s="28">
        <f t="shared" si="5"/>
        <v>0.15015273190958645</v>
      </c>
      <c r="I45" s="53">
        <f t="shared" si="2"/>
        <v>4.9553803161733772</v>
      </c>
      <c r="J45" s="53">
        <f t="shared" si="2"/>
        <v>4.6162808478058173</v>
      </c>
    </row>
    <row r="46" spans="1:10" ht="15" x14ac:dyDescent="0.2">
      <c r="A46" s="31" t="s">
        <v>113</v>
      </c>
      <c r="B46" s="22" t="s">
        <v>103</v>
      </c>
      <c r="C46" s="56">
        <v>36793</v>
      </c>
      <c r="D46" s="22">
        <v>313</v>
      </c>
      <c r="E46" s="48">
        <f t="shared" si="4"/>
        <v>253.7448275862069</v>
      </c>
      <c r="F46" s="51">
        <f t="shared" si="4"/>
        <v>2.1586206896551725</v>
      </c>
      <c r="G46" s="16">
        <f t="shared" si="5"/>
        <v>0.13068274805591146</v>
      </c>
      <c r="H46" s="16">
        <f t="shared" si="5"/>
        <v>0.1392874238600573</v>
      </c>
      <c r="I46" s="51">
        <f t="shared" si="2"/>
        <v>5.3040450317389132</v>
      </c>
      <c r="J46" s="53">
        <f t="shared" si="2"/>
        <v>4.9763802168985007</v>
      </c>
    </row>
    <row r="47" spans="1:10" ht="15" x14ac:dyDescent="0.2">
      <c r="A47" s="31" t="s">
        <v>114</v>
      </c>
      <c r="B47" s="22" t="s">
        <v>107</v>
      </c>
      <c r="C47" s="56">
        <v>42853</v>
      </c>
      <c r="D47" s="22">
        <v>361</v>
      </c>
      <c r="E47" s="48">
        <f t="shared" si="4"/>
        <v>295.53793103448277</v>
      </c>
      <c r="F47" s="51">
        <f t="shared" si="4"/>
        <v>2.489655172413793</v>
      </c>
      <c r="G47" s="16">
        <f t="shared" si="5"/>
        <v>0.12495607898404225</v>
      </c>
      <c r="H47" s="16">
        <f t="shared" si="5"/>
        <v>0.12825525358235659</v>
      </c>
      <c r="I47" s="51">
        <f>LN(2)/G47</f>
        <v>5.5471265279415896</v>
      </c>
      <c r="J47" s="53">
        <f>LN(2)/H47</f>
        <v>5.4044349934940827</v>
      </c>
    </row>
    <row r="48" spans="1:10" ht="15" x14ac:dyDescent="0.2">
      <c r="A48" s="31" t="s">
        <v>125</v>
      </c>
      <c r="B48" s="22" t="s">
        <v>108</v>
      </c>
      <c r="C48" s="56">
        <v>47121</v>
      </c>
      <c r="D48" s="22">
        <v>405</v>
      </c>
      <c r="E48" s="48">
        <f t="shared" si="4"/>
        <v>324.97241379310344</v>
      </c>
      <c r="F48" s="51">
        <f t="shared" si="4"/>
        <v>2.7931034482758621</v>
      </c>
      <c r="G48" s="16">
        <f t="shared" si="5"/>
        <v>0.11377953983212909</v>
      </c>
      <c r="H48" s="16">
        <f t="shared" si="5"/>
        <v>0.1235181636576541</v>
      </c>
      <c r="I48" s="51">
        <f>LN(2)/G48</f>
        <v>6.0920195457163757</v>
      </c>
      <c r="J48" s="53">
        <f>LN(2)/H48</f>
        <v>5.6117024414408281</v>
      </c>
    </row>
    <row r="49" spans="1:10" ht="15" x14ac:dyDescent="0.2">
      <c r="A49" s="25" t="s">
        <v>126</v>
      </c>
      <c r="B49" t="s">
        <v>109</v>
      </c>
      <c r="C49" s="56">
        <v>52763</v>
      </c>
      <c r="D49" s="22">
        <v>456</v>
      </c>
      <c r="E49" s="48">
        <f t="shared" si="4"/>
        <v>363.88275862068963</v>
      </c>
      <c r="F49" s="51">
        <f t="shared" si="4"/>
        <v>3.1448275862068966</v>
      </c>
      <c r="G49" s="16">
        <f t="shared" si="5"/>
        <v>9.5437347614402535E-2</v>
      </c>
      <c r="H49" s="16">
        <f t="shared" si="5"/>
        <v>0.10752253885338839</v>
      </c>
      <c r="I49" s="51">
        <f t="shared" ref="I49:J64" si="6">LN(2)/G49</f>
        <v>7.2628504237196738</v>
      </c>
      <c r="J49" s="53">
        <f t="shared" si="6"/>
        <v>6.4465291459038303</v>
      </c>
    </row>
    <row r="50" spans="1:10" ht="15" x14ac:dyDescent="0.2">
      <c r="A50" s="31" t="s">
        <v>127</v>
      </c>
      <c r="B50" s="22" t="s">
        <v>110</v>
      </c>
      <c r="C50" s="56">
        <v>57999</v>
      </c>
      <c r="D50" s="22">
        <v>513</v>
      </c>
      <c r="E50" s="66">
        <f t="shared" si="4"/>
        <v>399.99310344827586</v>
      </c>
      <c r="F50" s="53">
        <f t="shared" si="4"/>
        <v>3.5379310344827588</v>
      </c>
      <c r="G50" s="28">
        <f t="shared" si="5"/>
        <v>9.3973605374532421E-2</v>
      </c>
      <c r="H50" s="28">
        <f t="shared" si="5"/>
        <v>0.10443380017499469</v>
      </c>
      <c r="I50" s="53">
        <f t="shared" si="6"/>
        <v>7.3759773055146987</v>
      </c>
      <c r="J50" s="53">
        <f t="shared" si="6"/>
        <v>6.6371919761463429</v>
      </c>
    </row>
    <row r="51" spans="1:10" ht="15" x14ac:dyDescent="0.2">
      <c r="A51" s="25" t="s">
        <v>128</v>
      </c>
      <c r="B51" t="s">
        <v>112</v>
      </c>
      <c r="C51" s="56">
        <v>62773</v>
      </c>
      <c r="D51" s="22">
        <v>555</v>
      </c>
      <c r="E51" s="48">
        <f t="shared" si="4"/>
        <v>432.91724137931033</v>
      </c>
      <c r="F51" s="51">
        <f t="shared" si="4"/>
        <v>3.8275862068965516</v>
      </c>
      <c r="G51" s="16">
        <f t="shared" si="5"/>
        <v>8.654236221768602E-2</v>
      </c>
      <c r="H51" s="16">
        <f t="shared" si="5"/>
        <v>0.10026737415878158</v>
      </c>
      <c r="I51" s="51">
        <f t="shared" si="6"/>
        <v>8.0093397360292062</v>
      </c>
      <c r="J51" s="53">
        <f t="shared" si="6"/>
        <v>6.9129882613888949</v>
      </c>
    </row>
    <row r="52" spans="1:10" ht="15" x14ac:dyDescent="0.2">
      <c r="A52" s="25" t="s">
        <v>129</v>
      </c>
      <c r="B52" t="s">
        <v>34</v>
      </c>
      <c r="C52" s="56">
        <v>68622</v>
      </c>
      <c r="D52" s="22">
        <v>615</v>
      </c>
      <c r="E52" s="48">
        <f t="shared" si="4"/>
        <v>473.2551724137931</v>
      </c>
      <c r="F52" s="51">
        <f t="shared" si="4"/>
        <v>4.2413793103448274</v>
      </c>
      <c r="G52" s="16">
        <f t="shared" si="5"/>
        <v>8.3348389431089437E-2</v>
      </c>
      <c r="H52" s="16">
        <f t="shared" si="5"/>
        <v>9.3947334990511958E-2</v>
      </c>
      <c r="I52" s="51">
        <f t="shared" si="6"/>
        <v>8.3162636409792139</v>
      </c>
      <c r="J52" s="53">
        <f t="shared" si="6"/>
        <v>7.3780398414702075</v>
      </c>
    </row>
    <row r="53" spans="1:10" ht="15" x14ac:dyDescent="0.2">
      <c r="A53" s="25" t="s">
        <v>130</v>
      </c>
      <c r="B53" t="s">
        <v>35</v>
      </c>
      <c r="C53" s="56">
        <v>74588</v>
      </c>
      <c r="D53" s="22">
        <v>681</v>
      </c>
      <c r="E53" s="48">
        <f t="shared" si="4"/>
        <v>514.4</v>
      </c>
      <c r="F53" s="51">
        <f t="shared" si="4"/>
        <v>4.6965517241379313</v>
      </c>
      <c r="G53" s="16">
        <f t="shared" si="5"/>
        <v>8.2017825811576378E-2</v>
      </c>
      <c r="H53" s="16">
        <f t="shared" si="5"/>
        <v>8.9528836875175308E-2</v>
      </c>
      <c r="I53" s="51">
        <f t="shared" si="6"/>
        <v>8.4511772130164324</v>
      </c>
      <c r="J53" s="53">
        <f t="shared" si="6"/>
        <v>7.742166711339709</v>
      </c>
    </row>
    <row r="54" spans="1:10" ht="15" x14ac:dyDescent="0.2">
      <c r="A54" s="25" t="s">
        <v>131</v>
      </c>
      <c r="B54" t="s">
        <v>36</v>
      </c>
      <c r="C54" s="56">
        <v>80949</v>
      </c>
      <c r="D54" s="22">
        <v>747</v>
      </c>
      <c r="E54" s="48">
        <f t="shared" si="4"/>
        <v>558.26896551724133</v>
      </c>
      <c r="F54" s="51">
        <f t="shared" si="4"/>
        <v>5.1517241379310343</v>
      </c>
      <c r="G54" s="16">
        <f t="shared" si="5"/>
        <v>7.7492095450917162E-2</v>
      </c>
      <c r="H54" s="16">
        <f t="shared" si="5"/>
        <v>8.5854177243505983E-2</v>
      </c>
      <c r="I54" s="51">
        <f t="shared" si="6"/>
        <v>8.9447469000109674</v>
      </c>
      <c r="J54" s="53">
        <f t="shared" si="6"/>
        <v>8.073540540654065</v>
      </c>
    </row>
    <row r="55" spans="1:10" ht="15" x14ac:dyDescent="0.2">
      <c r="A55" s="25" t="s">
        <v>145</v>
      </c>
      <c r="B55" t="s">
        <v>37</v>
      </c>
      <c r="C55" s="56">
        <v>87147</v>
      </c>
      <c r="D55" s="22">
        <v>794</v>
      </c>
      <c r="E55" s="48">
        <f t="shared" si="4"/>
        <v>601.01379310344828</v>
      </c>
      <c r="F55" s="51">
        <f t="shared" si="4"/>
        <v>5.4758620689655171</v>
      </c>
      <c r="G55" s="16">
        <f t="shared" si="5"/>
        <v>7.1790604221975654E-2</v>
      </c>
      <c r="H55" s="16">
        <f t="shared" si="5"/>
        <v>8.8948374577731679E-2</v>
      </c>
      <c r="I55" s="51">
        <f t="shared" si="6"/>
        <v>9.6551239270356728</v>
      </c>
      <c r="J55" s="53">
        <f t="shared" si="6"/>
        <v>7.7926908035200393</v>
      </c>
    </row>
    <row r="56" spans="1:10" ht="15" x14ac:dyDescent="0.2">
      <c r="A56" s="25" t="s">
        <v>136</v>
      </c>
      <c r="B56" t="s">
        <v>38</v>
      </c>
      <c r="C56" s="56">
        <v>93558</v>
      </c>
      <c r="D56" s="22">
        <v>867</v>
      </c>
      <c r="E56" s="48">
        <f t="shared" si="4"/>
        <v>645.2275862068966</v>
      </c>
      <c r="F56" s="51">
        <f t="shared" si="4"/>
        <v>5.9793103448275859</v>
      </c>
      <c r="G56" s="16">
        <f t="shared" ref="G56:H69" si="7">LN(C58/C54)/4</f>
        <v>6.8576719721897578E-2</v>
      </c>
      <c r="H56" s="16">
        <f t="shared" si="7"/>
        <v>9.0537139374470305E-2</v>
      </c>
      <c r="I56" s="51">
        <f t="shared" si="6"/>
        <v>10.107616453089298</v>
      </c>
      <c r="J56" s="53">
        <f t="shared" si="6"/>
        <v>7.655943023481468</v>
      </c>
    </row>
    <row r="57" spans="1:10" ht="15" x14ac:dyDescent="0.2">
      <c r="A57" s="25" t="s">
        <v>137</v>
      </c>
      <c r="B57" t="s">
        <v>39</v>
      </c>
      <c r="C57" s="56">
        <v>99399</v>
      </c>
      <c r="D57" s="22">
        <v>972</v>
      </c>
      <c r="E57" s="48">
        <f t="shared" si="4"/>
        <v>685.51034482758621</v>
      </c>
      <c r="F57" s="51">
        <f t="shared" si="4"/>
        <v>6.703448275862069</v>
      </c>
      <c r="G57" s="16">
        <f t="shared" si="7"/>
        <v>6.7463925077255071E-2</v>
      </c>
      <c r="H57" s="16">
        <f t="shared" si="7"/>
        <v>9.6705125056233174E-2</v>
      </c>
      <c r="I57" s="51">
        <f t="shared" si="6"/>
        <v>10.274338170603038</v>
      </c>
      <c r="J57" s="53">
        <f t="shared" si="6"/>
        <v>7.1676364634954597</v>
      </c>
    </row>
    <row r="58" spans="1:10" ht="15" x14ac:dyDescent="0.2">
      <c r="A58" s="25" t="s">
        <v>138</v>
      </c>
      <c r="B58" t="s">
        <v>40</v>
      </c>
      <c r="C58" s="56">
        <v>106498</v>
      </c>
      <c r="D58" s="22">
        <v>1073</v>
      </c>
      <c r="E58" s="48">
        <f t="shared" si="4"/>
        <v>734.46896551724137</v>
      </c>
      <c r="F58" s="51">
        <f t="shared" si="4"/>
        <v>7.4</v>
      </c>
      <c r="G58" s="16">
        <f t="shared" si="7"/>
        <v>7.0533847462405125E-2</v>
      </c>
      <c r="H58" s="16">
        <f t="shared" si="7"/>
        <v>8.5801290737749697E-2</v>
      </c>
      <c r="I58" s="51">
        <f t="shared" si="6"/>
        <v>9.8271568260812092</v>
      </c>
      <c r="J58" s="53">
        <f t="shared" si="6"/>
        <v>8.0785169383819504</v>
      </c>
    </row>
    <row r="59" spans="1:10" ht="15" x14ac:dyDescent="0.2">
      <c r="A59" s="25" t="s">
        <v>139</v>
      </c>
      <c r="B59" t="s">
        <v>41</v>
      </c>
      <c r="C59" s="56">
        <v>114143</v>
      </c>
      <c r="D59" s="22">
        <v>1169</v>
      </c>
      <c r="E59" s="48">
        <f t="shared" si="4"/>
        <v>787.19310344827591</v>
      </c>
      <c r="F59" s="51">
        <f t="shared" si="4"/>
        <v>8.0620689655172413</v>
      </c>
      <c r="G59" s="16">
        <f t="shared" si="7"/>
        <v>7.5952878686110781E-2</v>
      </c>
      <c r="H59" s="16">
        <f t="shared" si="7"/>
        <v>6.8814888113305939E-2</v>
      </c>
      <c r="I59" s="51">
        <f t="shared" si="6"/>
        <v>9.1260159265918457</v>
      </c>
      <c r="J59" s="53">
        <f t="shared" si="6"/>
        <v>10.072633983196427</v>
      </c>
    </row>
    <row r="60" spans="1:10" ht="15" x14ac:dyDescent="0.2">
      <c r="A60" s="25" t="s">
        <v>140</v>
      </c>
      <c r="B60" t="s">
        <v>42</v>
      </c>
      <c r="C60" s="56">
        <v>124054</v>
      </c>
      <c r="D60" s="22">
        <v>1222</v>
      </c>
      <c r="E60" s="48">
        <f t="shared" si="4"/>
        <v>855.54482758620691</v>
      </c>
      <c r="F60" s="51">
        <f t="shared" si="4"/>
        <v>8.4275862068965512</v>
      </c>
      <c r="G60" s="16">
        <f t="shared" si="7"/>
        <v>7.7613526673030675E-2</v>
      </c>
      <c r="H60" s="16">
        <f t="shared" si="7"/>
        <v>5.8520181467410594E-2</v>
      </c>
      <c r="I60" s="51">
        <f t="shared" si="6"/>
        <v>8.9307522834264095</v>
      </c>
      <c r="J60" s="53">
        <f t="shared" si="6"/>
        <v>11.844583580895989</v>
      </c>
    </row>
    <row r="61" spans="1:10" ht="15" x14ac:dyDescent="0.2">
      <c r="A61" s="25" t="s">
        <v>141</v>
      </c>
      <c r="B61" t="s">
        <v>43</v>
      </c>
      <c r="C61" s="56">
        <v>134687</v>
      </c>
      <c r="D61" s="22">
        <v>1280</v>
      </c>
      <c r="E61" s="48">
        <f t="shared" si="4"/>
        <v>928.87586206896549</v>
      </c>
      <c r="F61" s="51">
        <f t="shared" si="4"/>
        <v>8.8275862068965516</v>
      </c>
      <c r="G61" s="16">
        <f t="shared" si="7"/>
        <v>7.7089330207319007E-2</v>
      </c>
      <c r="H61" s="16">
        <f t="shared" si="7"/>
        <v>5.402607285302987E-2</v>
      </c>
      <c r="I61" s="51">
        <f t="shared" si="6"/>
        <v>8.9914801269623243</v>
      </c>
      <c r="J61" s="53">
        <f t="shared" si="6"/>
        <v>12.829864248055788</v>
      </c>
    </row>
    <row r="62" spans="1:10" ht="15" x14ac:dyDescent="0.2">
      <c r="A62" s="25" t="s">
        <v>142</v>
      </c>
      <c r="B62" t="s">
        <v>44</v>
      </c>
      <c r="C62" s="56">
        <v>145268</v>
      </c>
      <c r="D62" s="22">
        <v>1356</v>
      </c>
      <c r="E62" s="48">
        <f t="shared" si="4"/>
        <v>1001.8482758620689</v>
      </c>
      <c r="F62" s="51">
        <f t="shared" si="4"/>
        <v>9.3517241379310345</v>
      </c>
      <c r="G62" s="16">
        <f t="shared" si="7"/>
        <v>7.2710757834593326E-2</v>
      </c>
      <c r="H62" s="16">
        <f t="shared" si="7"/>
        <v>5.7335900951763816E-2</v>
      </c>
      <c r="I62" s="51">
        <f t="shared" si="6"/>
        <v>9.5329384702158784</v>
      </c>
      <c r="J62" s="53">
        <f t="shared" si="6"/>
        <v>12.089235000302583</v>
      </c>
    </row>
    <row r="63" spans="1:10" ht="15" x14ac:dyDescent="0.2">
      <c r="A63" s="25" t="s">
        <v>143</v>
      </c>
      <c r="B63" t="s">
        <v>45</v>
      </c>
      <c r="C63" s="56">
        <v>155370</v>
      </c>
      <c r="D63" s="22">
        <v>1451</v>
      </c>
      <c r="E63" s="48">
        <f t="shared" si="4"/>
        <v>1071.5172413793102</v>
      </c>
      <c r="F63" s="51">
        <f t="shared" si="4"/>
        <v>10.006896551724138</v>
      </c>
      <c r="G63" s="16">
        <f t="shared" si="7"/>
        <v>6.8524927765201221E-2</v>
      </c>
      <c r="H63" s="16">
        <f t="shared" si="7"/>
        <v>5.9661934462543753E-2</v>
      </c>
      <c r="I63" s="51">
        <f t="shared" si="6"/>
        <v>10.115255910009786</v>
      </c>
      <c r="J63" s="53">
        <f t="shared" si="6"/>
        <v>11.617913277604311</v>
      </c>
    </row>
    <row r="64" spans="1:10" ht="15" x14ac:dyDescent="0.2">
      <c r="A64" s="25" t="s">
        <v>144</v>
      </c>
      <c r="B64" t="s">
        <v>46</v>
      </c>
      <c r="C64" s="56">
        <v>165929</v>
      </c>
      <c r="D64" s="22">
        <v>1537</v>
      </c>
      <c r="E64" s="66">
        <f t="shared" si="4"/>
        <v>1144.3379310344828</v>
      </c>
      <c r="F64" s="53">
        <f t="shared" si="4"/>
        <v>10.6</v>
      </c>
      <c r="G64" s="16">
        <f t="shared" si="7"/>
        <v>6.4277842279174921E-2</v>
      </c>
      <c r="H64" s="16">
        <f t="shared" si="7"/>
        <v>5.9881942006897178E-2</v>
      </c>
      <c r="I64" s="51">
        <f t="shared" si="6"/>
        <v>10.78360996545951</v>
      </c>
      <c r="J64" s="53">
        <f t="shared" si="6"/>
        <v>11.575228814057315</v>
      </c>
    </row>
    <row r="65" spans="1:10" ht="15" x14ac:dyDescent="0.2">
      <c r="A65" s="25" t="s">
        <v>151</v>
      </c>
      <c r="B65" t="s">
        <v>47</v>
      </c>
      <c r="C65" s="56">
        <v>177160</v>
      </c>
      <c r="D65" s="22">
        <v>1625</v>
      </c>
      <c r="E65" s="48">
        <f t="shared" si="4"/>
        <v>1221.7931034482758</v>
      </c>
      <c r="F65" s="51">
        <f t="shared" si="4"/>
        <v>11.206896551724139</v>
      </c>
      <c r="G65" s="16">
        <f t="shared" si="7"/>
        <v>6.1466497013895692E-2</v>
      </c>
      <c r="H65" s="16">
        <f t="shared" si="7"/>
        <v>5.7605575873454731E-2</v>
      </c>
      <c r="I65" s="51">
        <f t="shared" ref="I65:J69" si="8">LN(2)/G65</f>
        <v>11.276829073295749</v>
      </c>
      <c r="J65" s="53">
        <f t="shared" si="8"/>
        <v>12.032640418049443</v>
      </c>
    </row>
    <row r="66" spans="1:10" ht="15" x14ac:dyDescent="0.2">
      <c r="A66" s="25" t="s">
        <v>152</v>
      </c>
      <c r="B66" t="s">
        <v>48</v>
      </c>
      <c r="C66" s="56">
        <v>187859</v>
      </c>
      <c r="D66" s="22">
        <v>1723</v>
      </c>
      <c r="E66" s="48">
        <f t="shared" si="4"/>
        <v>1295.5793103448275</v>
      </c>
      <c r="F66" s="51">
        <f t="shared" si="4"/>
        <v>11.882758620689655</v>
      </c>
      <c r="G66" s="16">
        <f t="shared" si="7"/>
        <v>5.8515181411276457E-2</v>
      </c>
      <c r="H66" s="16">
        <f t="shared" si="7"/>
        <v>5.4971289519037611E-2</v>
      </c>
      <c r="I66" s="51">
        <f t="shared" si="8"/>
        <v>11.845595687179548</v>
      </c>
      <c r="J66" s="53">
        <f t="shared" si="8"/>
        <v>12.609258153201866</v>
      </c>
    </row>
    <row r="67" spans="1:10" ht="15" x14ac:dyDescent="0.2">
      <c r="A67" s="25" t="s">
        <v>153</v>
      </c>
      <c r="B67" t="s">
        <v>132</v>
      </c>
      <c r="C67" s="56">
        <v>198676</v>
      </c>
      <c r="D67" s="22">
        <v>1827</v>
      </c>
      <c r="E67" s="48">
        <f t="shared" si="4"/>
        <v>1370.1793103448276</v>
      </c>
      <c r="F67" s="51">
        <f t="shared" si="4"/>
        <v>12.6</v>
      </c>
      <c r="G67" s="16">
        <f t="shared" si="7"/>
        <v>5.5666193340794215E-2</v>
      </c>
      <c r="H67" s="16">
        <f t="shared" si="7"/>
        <v>5.3032317512774145E-2</v>
      </c>
      <c r="I67" s="51">
        <f t="shared" si="8"/>
        <v>12.451851634912886</v>
      </c>
      <c r="J67" s="53">
        <f t="shared" si="8"/>
        <v>13.070278899144538</v>
      </c>
    </row>
    <row r="68" spans="1:10" ht="15" x14ac:dyDescent="0.2">
      <c r="A68" s="25" t="s">
        <v>154</v>
      </c>
      <c r="B68" t="s">
        <v>133</v>
      </c>
      <c r="C68" s="56">
        <v>209688</v>
      </c>
      <c r="D68" s="22">
        <v>1915</v>
      </c>
      <c r="E68" s="48">
        <f t="shared" si="4"/>
        <v>1446.1241379310345</v>
      </c>
      <c r="F68" s="51">
        <f t="shared" si="4"/>
        <v>13.206896551724139</v>
      </c>
      <c r="G68" s="16">
        <f t="shared" si="7"/>
        <v>5.3023138966267869E-2</v>
      </c>
      <c r="H68" s="16">
        <f t="shared" si="7"/>
        <v>5.1365139112565107E-2</v>
      </c>
      <c r="I68" s="51">
        <f t="shared" si="8"/>
        <v>13.072541423866097</v>
      </c>
      <c r="J68" s="53">
        <f t="shared" si="8"/>
        <v>13.494506050902242</v>
      </c>
    </row>
    <row r="69" spans="1:10" ht="15" x14ac:dyDescent="0.2">
      <c r="A69" s="25" t="s">
        <v>155</v>
      </c>
      <c r="B69" t="s">
        <v>134</v>
      </c>
      <c r="C69" s="56">
        <v>221344</v>
      </c>
      <c r="D69" s="22">
        <v>2009</v>
      </c>
      <c r="E69" s="48">
        <f t="shared" si="4"/>
        <v>1526.5103448275861</v>
      </c>
      <c r="F69" s="51">
        <f t="shared" si="4"/>
        <v>13.855172413793104</v>
      </c>
      <c r="G69" s="16">
        <f>LN(C71/C67)/4</f>
        <v>4.9595394290189276E-2</v>
      </c>
      <c r="H69" s="16">
        <f t="shared" si="7"/>
        <v>4.7805451566054674E-2</v>
      </c>
      <c r="I69" s="51">
        <f t="shared" si="8"/>
        <v>13.976039317365814</v>
      </c>
      <c r="J69" s="53">
        <f t="shared" si="8"/>
        <v>14.499333399292265</v>
      </c>
    </row>
    <row r="70" spans="1:10" ht="15" x14ac:dyDescent="0.2">
      <c r="A70" s="58" t="s">
        <v>202</v>
      </c>
      <c r="B70" s="59" t="s">
        <v>135</v>
      </c>
      <c r="C70" s="60">
        <v>232243</v>
      </c>
      <c r="D70" s="59">
        <v>2116</v>
      </c>
      <c r="E70" s="61">
        <f>C70/145</f>
        <v>1601.6758620689654</v>
      </c>
      <c r="F70" s="63">
        <f>D70/145</f>
        <v>14.593103448275862</v>
      </c>
      <c r="G70" s="67">
        <f>LN(C72/C68)/4</f>
        <v>4.6195031441953603E-2</v>
      </c>
      <c r="H70" s="67">
        <f>LN(D72/D68)/4</f>
        <v>4.6340763454000615E-2</v>
      </c>
      <c r="I70" s="63">
        <f>LN(2)/G70</f>
        <v>15.004799410753076</v>
      </c>
      <c r="J70" s="63">
        <f>LN(2)/H70</f>
        <v>14.957612453838536</v>
      </c>
    </row>
    <row r="71" spans="1:10" ht="15" x14ac:dyDescent="0.2">
      <c r="A71" s="25" t="s">
        <v>203</v>
      </c>
      <c r="B71" t="s">
        <v>146</v>
      </c>
      <c r="C71" s="56">
        <v>242271</v>
      </c>
      <c r="D71" s="22">
        <v>2212</v>
      </c>
      <c r="E71" s="48">
        <f t="shared" si="4"/>
        <v>1670.8344827586207</v>
      </c>
      <c r="F71" s="51">
        <f t="shared" si="4"/>
        <v>15.255172413793103</v>
      </c>
      <c r="G71" s="16"/>
      <c r="H71" s="16"/>
      <c r="I71" s="51"/>
      <c r="J71" s="53"/>
    </row>
    <row r="72" spans="1:10" ht="15" x14ac:dyDescent="0.2">
      <c r="A72" s="25" t="s">
        <v>204</v>
      </c>
      <c r="B72" t="s">
        <v>147</v>
      </c>
      <c r="C72" s="56">
        <v>252245</v>
      </c>
      <c r="D72" s="22">
        <v>2305</v>
      </c>
      <c r="E72" s="48">
        <f t="shared" ref="E72:F72" si="9">C72/145</f>
        <v>1739.6206896551723</v>
      </c>
      <c r="F72" s="51">
        <f t="shared" si="9"/>
        <v>15.896551724137931</v>
      </c>
      <c r="G72" s="16"/>
      <c r="H72" s="16"/>
      <c r="I72" s="51"/>
      <c r="J72" s="53"/>
    </row>
    <row r="73" spans="1:10" x14ac:dyDescent="0.2">
      <c r="A73" s="25"/>
      <c r="C73" s="22"/>
      <c r="D73" s="22"/>
      <c r="E73" s="48"/>
      <c r="F73" s="51"/>
      <c r="G73" s="16"/>
      <c r="H73" s="16"/>
      <c r="I73" s="51"/>
      <c r="J73" s="53"/>
    </row>
    <row r="74" spans="1:10" x14ac:dyDescent="0.2">
      <c r="A74" s="25" t="s">
        <v>191</v>
      </c>
      <c r="B74" t="s">
        <v>160</v>
      </c>
      <c r="C74" s="22">
        <v>771546</v>
      </c>
      <c r="D74" s="22">
        <v>12342</v>
      </c>
      <c r="E74" s="48">
        <f t="shared" ref="E74:F78" si="10">C74/145</f>
        <v>5321.0068965517239</v>
      </c>
      <c r="F74" s="51">
        <f t="shared" si="10"/>
        <v>85.117241379310343</v>
      </c>
      <c r="G74" s="16"/>
      <c r="H74" s="16"/>
      <c r="I74" s="51"/>
      <c r="J74" s="53"/>
    </row>
    <row r="75" spans="1:10" x14ac:dyDescent="0.2">
      <c r="A75" s="31" t="s">
        <v>192</v>
      </c>
      <c r="B75" s="22" t="s">
        <v>161</v>
      </c>
      <c r="C75" s="22">
        <v>777486</v>
      </c>
      <c r="D75" s="22">
        <v>12427</v>
      </c>
      <c r="E75" s="66">
        <f t="shared" si="10"/>
        <v>5361.9724137931034</v>
      </c>
      <c r="F75" s="53">
        <f t="shared" si="10"/>
        <v>85.703448275862073</v>
      </c>
      <c r="G75" s="28"/>
      <c r="H75" s="28"/>
      <c r="I75" s="53"/>
      <c r="J75" s="53"/>
    </row>
    <row r="76" spans="1:10" x14ac:dyDescent="0.2">
      <c r="A76" s="58" t="s">
        <v>193</v>
      </c>
      <c r="B76" s="59" t="s">
        <v>162</v>
      </c>
      <c r="C76" s="59">
        <v>783328</v>
      </c>
      <c r="D76" s="59">
        <v>12580</v>
      </c>
      <c r="E76" s="61">
        <f>C76/145</f>
        <v>5402.2620689655168</v>
      </c>
      <c r="F76" s="63">
        <f>D76/145</f>
        <v>86.758620689655174</v>
      </c>
      <c r="G76" s="67">
        <f>LN(C78/C74)/4</f>
        <v>7.4984045298747424E-3</v>
      </c>
      <c r="H76" s="67">
        <f>LN(D78/D74)/4</f>
        <v>1.0899721013579099E-2</v>
      </c>
      <c r="I76" s="63">
        <f>LN(2)/G76</f>
        <v>92.439288624446093</v>
      </c>
      <c r="J76" s="63">
        <f>LN(2)/H76</f>
        <v>63.59311212611847</v>
      </c>
    </row>
    <row r="77" spans="1:10" x14ac:dyDescent="0.2">
      <c r="A77" s="25" t="s">
        <v>194</v>
      </c>
      <c r="B77" t="s">
        <v>163</v>
      </c>
      <c r="C77" s="22">
        <v>789190</v>
      </c>
      <c r="D77" s="22">
        <v>12745</v>
      </c>
      <c r="E77" s="48">
        <f t="shared" si="10"/>
        <v>5442.6896551724139</v>
      </c>
      <c r="F77" s="51">
        <f t="shared" si="10"/>
        <v>87.896551724137936</v>
      </c>
      <c r="G77" s="16"/>
      <c r="H77" s="16"/>
      <c r="I77" s="51"/>
      <c r="J77" s="53"/>
    </row>
    <row r="78" spans="1:10" x14ac:dyDescent="0.2">
      <c r="A78" s="25" t="s">
        <v>195</v>
      </c>
      <c r="B78" t="s">
        <v>164</v>
      </c>
      <c r="C78" s="22">
        <v>795038</v>
      </c>
      <c r="D78" s="22">
        <v>12892</v>
      </c>
      <c r="E78" s="48">
        <f t="shared" si="10"/>
        <v>5483.0206896551726</v>
      </c>
      <c r="F78" s="51">
        <f t="shared" si="10"/>
        <v>88.910344827586201</v>
      </c>
      <c r="G78" s="16"/>
      <c r="H78" s="16"/>
      <c r="I78" s="51"/>
      <c r="J78" s="53"/>
    </row>
    <row r="79" spans="1:10" x14ac:dyDescent="0.2">
      <c r="A79" s="25"/>
      <c r="C79" s="22"/>
      <c r="D79" s="22"/>
      <c r="E79" s="48"/>
      <c r="F79" s="51"/>
      <c r="G79" s="16"/>
      <c r="H79" s="16"/>
      <c r="I79" s="51"/>
      <c r="J79" s="53"/>
    </row>
    <row r="80" spans="1:10" x14ac:dyDescent="0.2">
      <c r="A80" s="25"/>
      <c r="C80" s="22"/>
      <c r="D80" s="22"/>
      <c r="E80" s="48"/>
      <c r="F80" s="51"/>
      <c r="G80" s="16"/>
      <c r="H80" s="16"/>
      <c r="I80" s="51"/>
      <c r="J80" s="53"/>
    </row>
    <row r="81" spans="1:10" x14ac:dyDescent="0.2">
      <c r="A81" s="25"/>
      <c r="C81" s="22"/>
      <c r="D81" s="22"/>
      <c r="E81" s="48"/>
      <c r="F81" s="51"/>
      <c r="G81" s="16"/>
      <c r="H81" s="16"/>
      <c r="I81" s="51"/>
      <c r="J81" s="53"/>
    </row>
    <row r="82" spans="1:10" x14ac:dyDescent="0.2">
      <c r="A82" s="25"/>
      <c r="C82" s="22"/>
      <c r="D82" s="22"/>
      <c r="E82" s="48"/>
      <c r="F82" s="51"/>
    </row>
    <row r="83" spans="1:10" x14ac:dyDescent="0.2">
      <c r="A83" s="25"/>
      <c r="C83" s="22"/>
      <c r="D83" s="22"/>
      <c r="E83" s="48"/>
      <c r="F83" s="51"/>
    </row>
  </sheetData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678FE-DFE0-4650-BB61-FBEB46A3A17C}">
  <dimension ref="A1:J90"/>
  <sheetViews>
    <sheetView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218</v>
      </c>
      <c r="E1" t="s">
        <v>331</v>
      </c>
    </row>
    <row r="2" spans="1:10" x14ac:dyDescent="0.2">
      <c r="A2" s="1"/>
      <c r="B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33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23" t="s">
        <v>54</v>
      </c>
      <c r="B6" t="s">
        <v>30</v>
      </c>
      <c r="C6">
        <v>20</v>
      </c>
      <c r="E6" s="29">
        <f t="shared" ref="E6:E69" si="0">C6/34</f>
        <v>0.58823529411764708</v>
      </c>
      <c r="F6" s="48"/>
    </row>
    <row r="7" spans="1:10" x14ac:dyDescent="0.2">
      <c r="A7" s="23" t="s">
        <v>55</v>
      </c>
      <c r="B7" t="s">
        <v>29</v>
      </c>
      <c r="C7">
        <v>20</v>
      </c>
      <c r="E7" s="29">
        <f t="shared" si="0"/>
        <v>0.58823529411764708</v>
      </c>
      <c r="F7" s="48"/>
      <c r="H7" s="77"/>
      <c r="J7" s="78"/>
    </row>
    <row r="8" spans="1:10" x14ac:dyDescent="0.2">
      <c r="A8" s="52" t="s">
        <v>56</v>
      </c>
      <c r="B8" t="s">
        <v>28</v>
      </c>
      <c r="C8">
        <v>45</v>
      </c>
      <c r="E8" s="29">
        <f t="shared" si="0"/>
        <v>1.3235294117647058</v>
      </c>
      <c r="F8" s="48"/>
      <c r="G8" s="16">
        <f t="shared" ref="G8:H23" si="1">LN(C10/C6)/4</f>
        <v>0.36465375567487918</v>
      </c>
      <c r="H8" s="83"/>
      <c r="I8" s="51">
        <f>LN(2)/G8</f>
        <v>1.9008365326640069</v>
      </c>
      <c r="J8" s="51"/>
    </row>
    <row r="9" spans="1:10" x14ac:dyDescent="0.2">
      <c r="A9" s="52" t="s">
        <v>57</v>
      </c>
      <c r="B9" t="s">
        <v>27</v>
      </c>
      <c r="C9">
        <v>45</v>
      </c>
      <c r="E9" s="29">
        <f t="shared" si="0"/>
        <v>1.3235294117647058</v>
      </c>
      <c r="F9" s="48"/>
      <c r="G9" s="16">
        <f t="shared" si="1"/>
        <v>0.4097491786689112</v>
      </c>
      <c r="H9" s="83"/>
      <c r="I9" s="51">
        <f t="shared" ref="I9" si="2">LN(2)/G9</f>
        <v>1.6916377546177526</v>
      </c>
      <c r="J9" s="51"/>
    </row>
    <row r="10" spans="1:10" x14ac:dyDescent="0.2">
      <c r="A10" s="52" t="s">
        <v>58</v>
      </c>
      <c r="B10" t="s">
        <v>26</v>
      </c>
      <c r="C10">
        <v>86</v>
      </c>
      <c r="E10" s="29">
        <f t="shared" si="0"/>
        <v>2.5294117647058822</v>
      </c>
      <c r="F10" s="48"/>
      <c r="G10" s="16">
        <f t="shared" si="1"/>
        <v>0.24100553367383626</v>
      </c>
      <c r="H10" s="16"/>
      <c r="I10" s="51">
        <f>LN(2)/G10</f>
        <v>2.8760633417571766</v>
      </c>
      <c r="J10" s="51"/>
    </row>
    <row r="11" spans="1:10" x14ac:dyDescent="0.2">
      <c r="A11" s="52" t="s">
        <v>59</v>
      </c>
      <c r="B11" t="s">
        <v>25</v>
      </c>
      <c r="C11">
        <v>103</v>
      </c>
      <c r="E11" s="29">
        <f t="shared" si="0"/>
        <v>3.0294117647058822</v>
      </c>
      <c r="F11" s="48"/>
      <c r="G11" s="16">
        <f t="shared" si="1"/>
        <v>0.27092165961285852</v>
      </c>
      <c r="H11" s="16"/>
      <c r="I11" s="51">
        <f t="shared" ref="I11:J45" si="3">LN(2)/G11</f>
        <v>2.5584782757880573</v>
      </c>
      <c r="J11" s="51"/>
    </row>
    <row r="12" spans="1:10" x14ac:dyDescent="0.2">
      <c r="A12" s="52" t="s">
        <v>60</v>
      </c>
      <c r="B12" t="s">
        <v>24</v>
      </c>
      <c r="C12">
        <v>118</v>
      </c>
      <c r="E12" s="29">
        <f t="shared" si="0"/>
        <v>3.4705882352941178</v>
      </c>
      <c r="F12" s="48"/>
      <c r="G12" s="16">
        <f t="shared" si="1"/>
        <v>0.17182906506228801</v>
      </c>
      <c r="H12" s="16"/>
      <c r="I12" s="51">
        <f>LN(2)/G12</f>
        <v>4.0339344237756256</v>
      </c>
      <c r="J12" s="51"/>
    </row>
    <row r="13" spans="1:10" x14ac:dyDescent="0.2">
      <c r="A13" s="52" t="s">
        <v>61</v>
      </c>
      <c r="B13" t="s">
        <v>23</v>
      </c>
      <c r="C13">
        <v>133</v>
      </c>
      <c r="E13" s="29">
        <f t="shared" si="0"/>
        <v>3.9117647058823528</v>
      </c>
      <c r="F13" s="48"/>
      <c r="G13" s="16">
        <f t="shared" si="1"/>
        <v>0.20938542136045971</v>
      </c>
      <c r="H13" s="16"/>
      <c r="I13" s="51">
        <f t="shared" si="3"/>
        <v>3.3103889280175025</v>
      </c>
      <c r="J13" s="51"/>
    </row>
    <row r="14" spans="1:10" x14ac:dyDescent="0.2">
      <c r="A14" s="52" t="s">
        <v>62</v>
      </c>
      <c r="B14" t="s">
        <v>22</v>
      </c>
      <c r="C14">
        <v>171</v>
      </c>
      <c r="E14" s="29">
        <f t="shared" si="0"/>
        <v>5.0294117647058822</v>
      </c>
      <c r="F14" s="48"/>
      <c r="G14" s="16">
        <f t="shared" si="1"/>
        <v>0.21061087048060137</v>
      </c>
      <c r="H14" s="16"/>
      <c r="I14" s="51">
        <f t="shared" si="3"/>
        <v>3.2911272764707018</v>
      </c>
      <c r="J14" s="51"/>
    </row>
    <row r="15" spans="1:10" x14ac:dyDescent="0.2">
      <c r="A15" s="52" t="s">
        <v>63</v>
      </c>
      <c r="B15" t="s">
        <v>21</v>
      </c>
      <c r="C15">
        <v>238</v>
      </c>
      <c r="E15" s="29">
        <f t="shared" si="0"/>
        <v>7</v>
      </c>
      <c r="F15" s="48"/>
      <c r="G15" s="16">
        <f t="shared" si="1"/>
        <v>0.23757313228791113</v>
      </c>
      <c r="H15" s="16"/>
      <c r="I15" s="51">
        <f t="shared" si="3"/>
        <v>2.9176160363114256</v>
      </c>
      <c r="J15" s="51"/>
    </row>
    <row r="16" spans="1:10" x14ac:dyDescent="0.2">
      <c r="A16" s="52" t="s">
        <v>64</v>
      </c>
      <c r="B16" t="s">
        <v>20</v>
      </c>
      <c r="C16">
        <v>274</v>
      </c>
      <c r="E16" s="29">
        <f t="shared" si="0"/>
        <v>8.0588235294117645</v>
      </c>
      <c r="F16" s="48"/>
      <c r="G16" s="16">
        <f t="shared" si="1"/>
        <v>0.20739957082195065</v>
      </c>
      <c r="H16" s="16"/>
      <c r="I16" s="51">
        <f t="shared" si="3"/>
        <v>3.3420858963830811</v>
      </c>
      <c r="J16" s="51"/>
    </row>
    <row r="17" spans="1:10" x14ac:dyDescent="0.2">
      <c r="A17" s="52" t="s">
        <v>65</v>
      </c>
      <c r="B17" t="s">
        <v>19</v>
      </c>
      <c r="C17">
        <v>344</v>
      </c>
      <c r="E17" s="29">
        <f t="shared" si="0"/>
        <v>10.117647058823529</v>
      </c>
      <c r="F17" s="48"/>
      <c r="G17" s="16">
        <f t="shared" si="1"/>
        <v>0.19102472913305743</v>
      </c>
      <c r="H17" s="16"/>
      <c r="I17" s="51">
        <f t="shared" si="3"/>
        <v>3.6285730319090606</v>
      </c>
      <c r="J17" s="51"/>
    </row>
    <row r="18" spans="1:10" x14ac:dyDescent="0.2">
      <c r="A18" s="52" t="s">
        <v>66</v>
      </c>
      <c r="B18" t="s">
        <v>18</v>
      </c>
      <c r="C18">
        <v>392</v>
      </c>
      <c r="E18" s="29">
        <f t="shared" si="0"/>
        <v>11.529411764705882</v>
      </c>
      <c r="F18" s="48"/>
      <c r="G18" s="16">
        <f t="shared" si="1"/>
        <v>0.17959343587640522</v>
      </c>
      <c r="H18" s="16"/>
      <c r="I18" s="51">
        <f t="shared" si="3"/>
        <v>3.8595351616133882</v>
      </c>
      <c r="J18" s="51"/>
    </row>
    <row r="19" spans="1:10" x14ac:dyDescent="0.2">
      <c r="A19" s="54" t="s">
        <v>67</v>
      </c>
      <c r="B19" t="s">
        <v>17</v>
      </c>
      <c r="C19">
        <v>511</v>
      </c>
      <c r="E19" s="29">
        <f t="shared" si="0"/>
        <v>15.029411764705882</v>
      </c>
      <c r="F19" s="48"/>
      <c r="G19" s="16">
        <f t="shared" si="1"/>
        <v>0.20046128599846447</v>
      </c>
      <c r="H19" s="16"/>
      <c r="I19" s="51">
        <f t="shared" si="3"/>
        <v>3.457760819539264</v>
      </c>
      <c r="J19" s="51"/>
    </row>
    <row r="20" spans="1:10" x14ac:dyDescent="0.2">
      <c r="A20" s="52" t="s">
        <v>68</v>
      </c>
      <c r="B20" t="s">
        <v>16</v>
      </c>
      <c r="C20">
        <v>562</v>
      </c>
      <c r="E20" s="29">
        <f t="shared" si="0"/>
        <v>16.529411764705884</v>
      </c>
      <c r="F20" s="48"/>
      <c r="G20" s="16">
        <f t="shared" si="1"/>
        <v>0.20778323088346207</v>
      </c>
      <c r="H20" s="16"/>
      <c r="I20" s="51">
        <f t="shared" si="3"/>
        <v>3.3359149225507321</v>
      </c>
      <c r="J20" s="51"/>
    </row>
    <row r="21" spans="1:10" x14ac:dyDescent="0.2">
      <c r="A21" s="52" t="s">
        <v>69</v>
      </c>
      <c r="B21" t="s">
        <v>15</v>
      </c>
      <c r="C21">
        <v>767</v>
      </c>
      <c r="D21">
        <v>1</v>
      </c>
      <c r="E21" s="29">
        <f t="shared" si="0"/>
        <v>22.558823529411764</v>
      </c>
      <c r="F21" s="51">
        <f>D21/34</f>
        <v>2.9411764705882353E-2</v>
      </c>
      <c r="G21" s="16">
        <f t="shared" si="1"/>
        <v>0.1708285649109266</v>
      </c>
      <c r="H21" s="16"/>
      <c r="I21" s="51">
        <f t="shared" si="3"/>
        <v>4.0575601681215669</v>
      </c>
      <c r="J21" s="51"/>
    </row>
    <row r="22" spans="1:10" x14ac:dyDescent="0.2">
      <c r="A22" s="52" t="s">
        <v>70</v>
      </c>
      <c r="B22" t="s">
        <v>14</v>
      </c>
      <c r="C22">
        <v>900</v>
      </c>
      <c r="D22">
        <v>2</v>
      </c>
      <c r="E22" s="29">
        <f t="shared" si="0"/>
        <v>26.470588235294116</v>
      </c>
      <c r="F22" s="51">
        <f t="shared" ref="F22:F78" si="4">D22/34</f>
        <v>5.8823529411764705E-2</v>
      </c>
      <c r="G22" s="16">
        <f t="shared" si="1"/>
        <v>0.16879834423583737</v>
      </c>
      <c r="H22" s="16"/>
      <c r="I22" s="51">
        <f t="shared" si="3"/>
        <v>4.1063624391452063</v>
      </c>
      <c r="J22" s="51"/>
    </row>
    <row r="23" spans="1:10" x14ac:dyDescent="0.2">
      <c r="A23" s="52" t="s">
        <v>71</v>
      </c>
      <c r="B23" t="s">
        <v>13</v>
      </c>
      <c r="C23">
        <v>1012</v>
      </c>
      <c r="D23">
        <v>3</v>
      </c>
      <c r="E23" s="29">
        <f t="shared" si="0"/>
        <v>29.764705882352942</v>
      </c>
      <c r="F23" s="51">
        <f t="shared" si="4"/>
        <v>8.8235294117647065E-2</v>
      </c>
      <c r="G23" s="16">
        <f t="shared" si="1"/>
        <v>0.11252172865185567</v>
      </c>
      <c r="H23" s="16">
        <f t="shared" si="1"/>
        <v>0.34657359027997264</v>
      </c>
      <c r="I23" s="51">
        <f t="shared" si="3"/>
        <v>6.1601184843556362</v>
      </c>
      <c r="J23" s="51">
        <f>LN(2)/H23</f>
        <v>2</v>
      </c>
    </row>
    <row r="24" spans="1:10" x14ac:dyDescent="0.2">
      <c r="A24" s="52" t="s">
        <v>72</v>
      </c>
      <c r="B24" t="s">
        <v>12</v>
      </c>
      <c r="C24">
        <v>1104</v>
      </c>
      <c r="D24">
        <v>3</v>
      </c>
      <c r="E24" s="29">
        <f t="shared" si="0"/>
        <v>32.470588235294116</v>
      </c>
      <c r="F24" s="51">
        <f t="shared" si="4"/>
        <v>8.8235294117647065E-2</v>
      </c>
      <c r="G24" s="16">
        <f t="shared" ref="G24:H39" si="5">LN(C26/C22)/4</f>
        <v>9.1738813336572203E-2</v>
      </c>
      <c r="H24" s="16">
        <f t="shared" si="5"/>
        <v>0.34657359027997264</v>
      </c>
      <c r="I24" s="51">
        <f t="shared" si="3"/>
        <v>7.5556588901681181</v>
      </c>
      <c r="J24" s="51">
        <f t="shared" si="3"/>
        <v>2</v>
      </c>
    </row>
    <row r="25" spans="1:10" x14ac:dyDescent="0.2">
      <c r="A25" s="52" t="s">
        <v>73</v>
      </c>
      <c r="B25" t="s">
        <v>11</v>
      </c>
      <c r="C25">
        <v>1203</v>
      </c>
      <c r="D25">
        <v>4</v>
      </c>
      <c r="E25" s="29">
        <f t="shared" si="0"/>
        <v>35.382352941176471</v>
      </c>
      <c r="F25" s="51">
        <f t="shared" si="4"/>
        <v>0.11764705882352941</v>
      </c>
      <c r="G25" s="16">
        <f t="shared" si="5"/>
        <v>9.042545343071802E-2</v>
      </c>
      <c r="H25" s="16">
        <f t="shared" si="5"/>
        <v>0.24520731325293155</v>
      </c>
      <c r="I25" s="51">
        <f t="shared" si="3"/>
        <v>7.6653990028484547</v>
      </c>
      <c r="J25" s="51">
        <f t="shared" si="3"/>
        <v>2.8267802104456949</v>
      </c>
    </row>
    <row r="26" spans="1:10" x14ac:dyDescent="0.2">
      <c r="A26" s="52" t="s">
        <v>74</v>
      </c>
      <c r="B26" t="s">
        <v>10</v>
      </c>
      <c r="C26">
        <v>1299</v>
      </c>
      <c r="D26">
        <v>8</v>
      </c>
      <c r="E26" s="29">
        <f t="shared" si="0"/>
        <v>38.205882352941174</v>
      </c>
      <c r="F26" s="51">
        <f t="shared" si="4"/>
        <v>0.23529411764705882</v>
      </c>
      <c r="G26" s="16">
        <f t="shared" si="5"/>
        <v>8.691677589610898E-2</v>
      </c>
      <c r="H26" s="16">
        <f t="shared" si="5"/>
        <v>0.30099320108148403</v>
      </c>
      <c r="I26" s="51">
        <f t="shared" si="3"/>
        <v>7.9748376928805929</v>
      </c>
      <c r="J26" s="51">
        <f t="shared" si="3"/>
        <v>2.3028665699737796</v>
      </c>
    </row>
    <row r="27" spans="1:10" x14ac:dyDescent="0.2">
      <c r="A27" s="52" t="s">
        <v>75</v>
      </c>
      <c r="B27" t="s">
        <v>9</v>
      </c>
      <c r="C27">
        <v>1453</v>
      </c>
      <c r="D27">
        <v>8</v>
      </c>
      <c r="E27" s="29">
        <f t="shared" si="0"/>
        <v>42.735294117647058</v>
      </c>
      <c r="F27" s="51">
        <f t="shared" si="4"/>
        <v>0.23529411764705882</v>
      </c>
      <c r="G27" s="16">
        <f t="shared" si="5"/>
        <v>8.9376463458204977E-2</v>
      </c>
      <c r="H27" s="16">
        <f t="shared" si="5"/>
        <v>0.34657359027997264</v>
      </c>
      <c r="I27" s="51">
        <f t="shared" si="3"/>
        <v>7.7553659402073007</v>
      </c>
      <c r="J27" s="51">
        <f t="shared" si="3"/>
        <v>2</v>
      </c>
    </row>
    <row r="28" spans="1:10" x14ac:dyDescent="0.2">
      <c r="A28" s="52" t="s">
        <v>76</v>
      </c>
      <c r="B28" t="s">
        <v>8</v>
      </c>
      <c r="C28" s="22">
        <v>1563</v>
      </c>
      <c r="D28">
        <v>10</v>
      </c>
      <c r="E28" s="29">
        <f t="shared" si="0"/>
        <v>45.970588235294116</v>
      </c>
      <c r="F28" s="51">
        <f t="shared" si="4"/>
        <v>0.29411764705882354</v>
      </c>
      <c r="G28" s="16">
        <f t="shared" si="5"/>
        <v>9.3083270802877885E-2</v>
      </c>
      <c r="H28" s="16">
        <f t="shared" si="5"/>
        <v>0.24127022401089676</v>
      </c>
      <c r="I28" s="51">
        <f t="shared" si="3"/>
        <v>7.4465279806058877</v>
      </c>
      <c r="J28" s="51">
        <f t="shared" si="3"/>
        <v>2.872908098798963</v>
      </c>
    </row>
    <row r="29" spans="1:10" x14ac:dyDescent="0.2">
      <c r="A29" s="52" t="s">
        <v>79</v>
      </c>
      <c r="B29" t="s">
        <v>7</v>
      </c>
      <c r="C29" s="22">
        <v>1720</v>
      </c>
      <c r="D29">
        <v>16</v>
      </c>
      <c r="E29" s="29">
        <f t="shared" si="0"/>
        <v>50.588235294117645</v>
      </c>
      <c r="F29" s="51">
        <f t="shared" si="4"/>
        <v>0.47058823529411764</v>
      </c>
      <c r="G29" s="16">
        <f t="shared" si="5"/>
        <v>8.4707276751043087E-2</v>
      </c>
      <c r="H29" s="16">
        <f t="shared" si="5"/>
        <v>0.2848585707970912</v>
      </c>
      <c r="I29" s="51">
        <f t="shared" si="3"/>
        <v>8.1828528450645752</v>
      </c>
      <c r="J29" s="51">
        <f t="shared" si="3"/>
        <v>2.4333028794618361</v>
      </c>
    </row>
    <row r="30" spans="1:10" x14ac:dyDescent="0.2">
      <c r="A30" s="84" t="s">
        <v>80</v>
      </c>
      <c r="B30" s="85" t="s">
        <v>6</v>
      </c>
      <c r="C30" s="85">
        <v>1885</v>
      </c>
      <c r="D30" s="85">
        <v>21</v>
      </c>
      <c r="E30" s="132">
        <f t="shared" si="0"/>
        <v>55.441176470588232</v>
      </c>
      <c r="F30" s="89">
        <f t="shared" si="4"/>
        <v>0.61764705882352944</v>
      </c>
      <c r="G30" s="100">
        <f t="shared" si="5"/>
        <v>8.3064751130785833E-2</v>
      </c>
      <c r="H30" s="100">
        <f t="shared" si="5"/>
        <v>0.26617768424810706</v>
      </c>
      <c r="I30" s="86">
        <f t="shared" si="3"/>
        <v>8.3446608955534209</v>
      </c>
      <c r="J30" s="86">
        <f t="shared" si="3"/>
        <v>2.6040769815769207</v>
      </c>
    </row>
    <row r="31" spans="1:10" x14ac:dyDescent="0.2">
      <c r="A31" s="52" t="s">
        <v>81</v>
      </c>
      <c r="B31" t="s">
        <v>5</v>
      </c>
      <c r="C31" s="22">
        <v>2039</v>
      </c>
      <c r="D31">
        <v>25</v>
      </c>
      <c r="E31" s="29">
        <f t="shared" si="0"/>
        <v>59.970588235294116</v>
      </c>
      <c r="F31" s="48">
        <f t="shared" si="4"/>
        <v>0.73529411764705888</v>
      </c>
      <c r="G31" s="16">
        <f t="shared" si="5"/>
        <v>8.3494358208107522E-2</v>
      </c>
      <c r="H31" s="16">
        <f t="shared" si="5"/>
        <v>0.18844295059409505</v>
      </c>
      <c r="I31" s="51">
        <f t="shared" si="3"/>
        <v>8.3017247564475429</v>
      </c>
      <c r="J31" s="51">
        <f t="shared" si="3"/>
        <v>3.6782866027871748</v>
      </c>
    </row>
    <row r="32" spans="1:10" x14ac:dyDescent="0.2">
      <c r="A32" s="52" t="s">
        <v>82</v>
      </c>
      <c r="B32" t="s">
        <v>4</v>
      </c>
      <c r="C32" s="22">
        <v>2179</v>
      </c>
      <c r="D32">
        <v>29</v>
      </c>
      <c r="E32" s="29">
        <f t="shared" si="0"/>
        <v>64.088235294117652</v>
      </c>
      <c r="F32" s="48">
        <f t="shared" si="4"/>
        <v>0.8529411764705882</v>
      </c>
      <c r="G32" s="16">
        <f t="shared" si="5"/>
        <v>8.0876213576339048E-2</v>
      </c>
      <c r="H32" s="16">
        <f t="shared" si="5"/>
        <v>0.14826593050074069</v>
      </c>
      <c r="I32" s="51">
        <f t="shared" si="3"/>
        <v>8.5704702273887214</v>
      </c>
      <c r="J32" s="51">
        <f t="shared" si="3"/>
        <v>4.6750266782056347</v>
      </c>
    </row>
    <row r="33" spans="1:10" x14ac:dyDescent="0.2">
      <c r="A33" s="52" t="s">
        <v>85</v>
      </c>
      <c r="B33" t="s">
        <v>3</v>
      </c>
      <c r="C33" s="22">
        <v>2402</v>
      </c>
      <c r="D33">
        <v>34</v>
      </c>
      <c r="E33" s="29">
        <f t="shared" si="0"/>
        <v>70.647058823529406</v>
      </c>
      <c r="F33" s="48">
        <f t="shared" si="4"/>
        <v>1</v>
      </c>
      <c r="G33" s="16">
        <f t="shared" si="5"/>
        <v>7.8843153753686085E-2</v>
      </c>
      <c r="H33" s="16">
        <f t="shared" si="5"/>
        <v>0.12367406045902675</v>
      </c>
      <c r="I33" s="51">
        <f t="shared" si="3"/>
        <v>8.7914694879584161</v>
      </c>
      <c r="J33" s="51">
        <f t="shared" si="3"/>
        <v>5.604628634228316</v>
      </c>
    </row>
    <row r="34" spans="1:10" x14ac:dyDescent="0.2">
      <c r="A34" s="23" t="s">
        <v>89</v>
      </c>
      <c r="B34" t="s">
        <v>2</v>
      </c>
      <c r="C34" s="22">
        <v>2605</v>
      </c>
      <c r="D34">
        <v>38</v>
      </c>
      <c r="E34" s="29">
        <f t="shared" si="0"/>
        <v>76.617647058823536</v>
      </c>
      <c r="F34" s="48">
        <f t="shared" si="4"/>
        <v>1.1176470588235294</v>
      </c>
      <c r="G34" s="16">
        <f t="shared" si="5"/>
        <v>7.4204682015480541E-2</v>
      </c>
      <c r="H34" s="16">
        <f t="shared" si="5"/>
        <v>8.6569059179458438E-2</v>
      </c>
      <c r="I34" s="51">
        <f t="shared" si="3"/>
        <v>9.3410167894168907</v>
      </c>
      <c r="J34" s="51">
        <f t="shared" si="3"/>
        <v>8.0068697422602799</v>
      </c>
    </row>
    <row r="35" spans="1:10" x14ac:dyDescent="0.2">
      <c r="A35" s="25" t="s">
        <v>90</v>
      </c>
      <c r="B35" s="22" t="s">
        <v>1</v>
      </c>
      <c r="C35" s="22">
        <v>2795</v>
      </c>
      <c r="D35">
        <v>41</v>
      </c>
      <c r="E35" s="29">
        <f t="shared" si="0"/>
        <v>82.205882352941174</v>
      </c>
      <c r="F35" s="48">
        <f t="shared" si="4"/>
        <v>1.2058823529411764</v>
      </c>
      <c r="G35" s="16">
        <f t="shared" si="5"/>
        <v>7.8418392756072652E-2</v>
      </c>
      <c r="H35" s="16">
        <f t="shared" si="5"/>
        <v>6.4457277325524961E-2</v>
      </c>
      <c r="I35" s="51">
        <f t="shared" si="3"/>
        <v>8.8390893538973803</v>
      </c>
      <c r="J35" s="51">
        <f t="shared" si="3"/>
        <v>10.753590739791616</v>
      </c>
    </row>
    <row r="36" spans="1:10" x14ac:dyDescent="0.2">
      <c r="A36" s="25" t="s">
        <v>94</v>
      </c>
      <c r="B36" t="s">
        <v>0</v>
      </c>
      <c r="C36" s="22">
        <v>2932</v>
      </c>
      <c r="D36">
        <v>41</v>
      </c>
      <c r="E36" s="29">
        <f t="shared" si="0"/>
        <v>86.235294117647058</v>
      </c>
      <c r="F36" s="48">
        <f t="shared" si="4"/>
        <v>1.2058823529411764</v>
      </c>
      <c r="G36" s="16">
        <f t="shared" si="5"/>
        <v>8.4392106867042391E-2</v>
      </c>
      <c r="H36" s="16">
        <f t="shared" si="5"/>
        <v>5.3140360495918221E-2</v>
      </c>
      <c r="I36" s="51">
        <f t="shared" si="3"/>
        <v>8.2134124421372832</v>
      </c>
      <c r="J36" s="51">
        <f t="shared" si="3"/>
        <v>13.043704899465009</v>
      </c>
    </row>
    <row r="37" spans="1:10" x14ac:dyDescent="0.2">
      <c r="A37" s="31" t="s">
        <v>95</v>
      </c>
      <c r="B37" t="s">
        <v>83</v>
      </c>
      <c r="C37" s="22">
        <v>3287</v>
      </c>
      <c r="D37" s="22">
        <v>44</v>
      </c>
      <c r="E37" s="29">
        <f t="shared" si="0"/>
        <v>96.67647058823529</v>
      </c>
      <c r="F37" s="48">
        <f t="shared" si="4"/>
        <v>1.2941176470588236</v>
      </c>
      <c r="G37" s="16">
        <f t="shared" si="5"/>
        <v>9.1669602321042154E-2</v>
      </c>
      <c r="H37" s="28">
        <f t="shared" si="5"/>
        <v>5.9417912969279889E-2</v>
      </c>
      <c r="I37" s="53">
        <f t="shared" si="3"/>
        <v>7.5613634510208616</v>
      </c>
      <c r="J37" s="53">
        <f t="shared" si="3"/>
        <v>11.665626507587277</v>
      </c>
    </row>
    <row r="38" spans="1:10" x14ac:dyDescent="0.2">
      <c r="A38" s="25" t="s">
        <v>96</v>
      </c>
      <c r="B38" t="s">
        <v>84</v>
      </c>
      <c r="C38" s="22">
        <v>3651</v>
      </c>
      <c r="D38" s="22">
        <v>47</v>
      </c>
      <c r="E38" s="29">
        <f t="shared" si="0"/>
        <v>107.38235294117646</v>
      </c>
      <c r="F38" s="48">
        <f t="shared" si="4"/>
        <v>1.3823529411764706</v>
      </c>
      <c r="G38" s="16">
        <f t="shared" si="5"/>
        <v>0.10497807799648391</v>
      </c>
      <c r="H38" s="16">
        <f t="shared" si="5"/>
        <v>9.0991344300352897E-2</v>
      </c>
      <c r="I38" s="51">
        <f t="shared" si="3"/>
        <v>6.602780254589546</v>
      </c>
      <c r="J38" s="51">
        <f t="shared" si="3"/>
        <v>7.6177265638799563</v>
      </c>
    </row>
    <row r="39" spans="1:10" x14ac:dyDescent="0.2">
      <c r="A39" s="25" t="s">
        <v>97</v>
      </c>
      <c r="B39" t="s">
        <v>86</v>
      </c>
      <c r="C39" s="22">
        <v>4033</v>
      </c>
      <c r="D39">
        <v>52</v>
      </c>
      <c r="E39" s="29">
        <f t="shared" si="0"/>
        <v>118.61764705882354</v>
      </c>
      <c r="F39" s="48">
        <f t="shared" si="4"/>
        <v>1.5294117647058822</v>
      </c>
      <c r="G39" s="16">
        <f t="shared" si="5"/>
        <v>0.10154368085627065</v>
      </c>
      <c r="H39" s="16">
        <f t="shared" si="5"/>
        <v>9.7549408994343986E-2</v>
      </c>
      <c r="I39" s="51">
        <f t="shared" si="3"/>
        <v>6.8260986278511613</v>
      </c>
      <c r="J39" s="51">
        <f t="shared" si="3"/>
        <v>7.1056010252213282</v>
      </c>
    </row>
    <row r="40" spans="1:10" x14ac:dyDescent="0.2">
      <c r="A40" s="25" t="s">
        <v>102</v>
      </c>
      <c r="B40" t="s">
        <v>87</v>
      </c>
      <c r="C40" s="22">
        <v>4462</v>
      </c>
      <c r="D40">
        <v>59</v>
      </c>
      <c r="E40" s="29">
        <f t="shared" si="0"/>
        <v>131.23529411764707</v>
      </c>
      <c r="F40" s="48">
        <f t="shared" si="4"/>
        <v>1.7352941176470589</v>
      </c>
      <c r="G40" s="16">
        <f t="shared" ref="G40:H55" si="6">LN(C42/C38)/4</f>
        <v>9.6410142191733147E-2</v>
      </c>
      <c r="H40" s="16">
        <f t="shared" si="6"/>
        <v>0.11007795985958312</v>
      </c>
      <c r="I40" s="51">
        <f t="shared" si="3"/>
        <v>7.1895670393418465</v>
      </c>
      <c r="J40" s="51">
        <f t="shared" si="3"/>
        <v>6.296875245908744</v>
      </c>
    </row>
    <row r="41" spans="1:10" x14ac:dyDescent="0.2">
      <c r="A41" s="25" t="s">
        <v>104</v>
      </c>
      <c r="B41" t="s">
        <v>88</v>
      </c>
      <c r="C41" s="22">
        <v>4934</v>
      </c>
      <c r="D41">
        <v>65</v>
      </c>
      <c r="E41" s="29">
        <f t="shared" si="0"/>
        <v>145.11764705882354</v>
      </c>
      <c r="F41" s="48">
        <f t="shared" si="4"/>
        <v>1.911764705882353</v>
      </c>
      <c r="G41" s="16">
        <f t="shared" si="6"/>
        <v>9.3495081599367397E-2</v>
      </c>
      <c r="H41" s="16">
        <f t="shared" si="6"/>
        <v>0.10455103347139852</v>
      </c>
      <c r="I41" s="51">
        <f t="shared" si="3"/>
        <v>7.4137288154913517</v>
      </c>
      <c r="J41" s="51">
        <f t="shared" si="3"/>
        <v>6.6297496786539751</v>
      </c>
    </row>
    <row r="42" spans="1:10" x14ac:dyDescent="0.2">
      <c r="A42" s="25" t="s">
        <v>159</v>
      </c>
      <c r="B42" t="s">
        <v>98</v>
      </c>
      <c r="C42" s="22">
        <v>5369</v>
      </c>
      <c r="D42">
        <v>73</v>
      </c>
      <c r="E42" s="29">
        <f t="shared" si="0"/>
        <v>157.91176470588235</v>
      </c>
      <c r="F42" s="48">
        <f t="shared" si="4"/>
        <v>2.1470588235294117</v>
      </c>
      <c r="G42" s="16">
        <f t="shared" si="6"/>
        <v>8.939275033658943E-2</v>
      </c>
      <c r="H42" s="16">
        <f t="shared" si="6"/>
        <v>8.5325790972719626E-2</v>
      </c>
      <c r="I42" s="51">
        <f t="shared" si="3"/>
        <v>7.7539529542389811</v>
      </c>
      <c r="J42" s="51">
        <f t="shared" si="3"/>
        <v>8.1235365375230852</v>
      </c>
    </row>
    <row r="43" spans="1:10" x14ac:dyDescent="0.2">
      <c r="A43" s="25" t="s">
        <v>105</v>
      </c>
      <c r="B43" t="s">
        <v>99</v>
      </c>
      <c r="C43" s="22">
        <v>5862</v>
      </c>
      <c r="D43">
        <v>79</v>
      </c>
      <c r="E43" s="29">
        <f t="shared" si="0"/>
        <v>172.41176470588235</v>
      </c>
      <c r="F43" s="48">
        <f t="shared" si="4"/>
        <v>2.3235294117647061</v>
      </c>
      <c r="G43" s="16">
        <f t="shared" si="6"/>
        <v>9.2460707766272923E-2</v>
      </c>
      <c r="H43" s="16">
        <f t="shared" si="6"/>
        <v>7.2880212189736629E-2</v>
      </c>
      <c r="I43" s="51">
        <f t="shared" si="3"/>
        <v>7.4966674742758777</v>
      </c>
      <c r="J43" s="51">
        <f t="shared" si="3"/>
        <v>9.5107733599266044</v>
      </c>
    </row>
    <row r="44" spans="1:10" x14ac:dyDescent="0.2">
      <c r="A44" s="25" t="s">
        <v>106</v>
      </c>
      <c r="B44" t="s">
        <v>100</v>
      </c>
      <c r="C44" s="22">
        <v>6380</v>
      </c>
      <c r="D44">
        <v>83</v>
      </c>
      <c r="E44" s="29">
        <f t="shared" si="0"/>
        <v>187.64705882352942</v>
      </c>
      <c r="F44" s="48">
        <f t="shared" si="4"/>
        <v>2.4411764705882355</v>
      </c>
      <c r="G44" s="16">
        <f t="shared" si="6"/>
        <v>0.10811909914969683</v>
      </c>
      <c r="H44" s="16">
        <f t="shared" si="6"/>
        <v>5.7832283975162282E-2</v>
      </c>
      <c r="I44" s="51">
        <f t="shared" si="3"/>
        <v>6.4109596362826231</v>
      </c>
      <c r="J44" s="51">
        <f t="shared" si="3"/>
        <v>11.98547131317928</v>
      </c>
    </row>
    <row r="45" spans="1:10" x14ac:dyDescent="0.2">
      <c r="A45" s="31" t="s">
        <v>111</v>
      </c>
      <c r="B45" s="22" t="s">
        <v>101</v>
      </c>
      <c r="C45" s="22">
        <v>7142</v>
      </c>
      <c r="D45" s="22">
        <v>87</v>
      </c>
      <c r="E45" s="29">
        <f t="shared" si="0"/>
        <v>210.05882352941177</v>
      </c>
      <c r="F45" s="48">
        <f t="shared" si="4"/>
        <v>2.5588235294117645</v>
      </c>
      <c r="G45" s="28">
        <f t="shared" si="6"/>
        <v>0.11704202514729455</v>
      </c>
      <c r="H45" s="28">
        <f t="shared" si="6"/>
        <v>5.1315781509090351E-2</v>
      </c>
      <c r="I45" s="53">
        <f t="shared" si="3"/>
        <v>5.9222076829893915</v>
      </c>
      <c r="J45" s="53">
        <f t="shared" si="3"/>
        <v>13.507485615066731</v>
      </c>
    </row>
    <row r="46" spans="1:10" x14ac:dyDescent="0.2">
      <c r="A46" s="25" t="s">
        <v>113</v>
      </c>
      <c r="B46" t="s">
        <v>103</v>
      </c>
      <c r="C46" s="22">
        <v>8274</v>
      </c>
      <c r="D46">
        <v>92</v>
      </c>
      <c r="E46" s="29">
        <f t="shared" si="0"/>
        <v>243.35294117647058</v>
      </c>
      <c r="F46" s="48">
        <f t="shared" si="4"/>
        <v>2.7058823529411766</v>
      </c>
      <c r="G46" s="16">
        <f t="shared" si="6"/>
        <v>0.12417054702611534</v>
      </c>
      <c r="H46" s="16">
        <f t="shared" si="6"/>
        <v>5.3972095108259482E-2</v>
      </c>
      <c r="I46" s="51">
        <f>LN(2)/G46</f>
        <v>5.582218949346851</v>
      </c>
      <c r="J46" s="51">
        <f t="shared" ref="J46:J48" si="7">LN(2)/H46</f>
        <v>12.842695455301516</v>
      </c>
    </row>
    <row r="47" spans="1:10" x14ac:dyDescent="0.2">
      <c r="A47" s="25" t="s">
        <v>114</v>
      </c>
      <c r="B47" t="s">
        <v>107</v>
      </c>
      <c r="C47" s="22">
        <v>9362</v>
      </c>
      <c r="D47">
        <v>97</v>
      </c>
      <c r="E47" s="29">
        <f t="shared" si="0"/>
        <v>275.35294117647061</v>
      </c>
      <c r="F47" s="48">
        <f t="shared" si="4"/>
        <v>2.8529411764705883</v>
      </c>
      <c r="G47" s="16">
        <f t="shared" si="6"/>
        <v>0.12192027454616125</v>
      </c>
      <c r="H47" s="16">
        <f t="shared" si="6"/>
        <v>5.6359940893639979E-2</v>
      </c>
      <c r="I47" s="51">
        <f t="shared" ref="I47:J62" si="8">LN(2)/G47</f>
        <v>5.6852495053848244</v>
      </c>
      <c r="J47" s="51">
        <f t="shared" si="7"/>
        <v>12.298578912068457</v>
      </c>
    </row>
    <row r="48" spans="1:10" x14ac:dyDescent="0.2">
      <c r="A48" s="25" t="s">
        <v>125</v>
      </c>
      <c r="B48" t="s">
        <v>108</v>
      </c>
      <c r="C48" s="22">
        <v>10484</v>
      </c>
      <c r="D48">
        <v>103</v>
      </c>
      <c r="E48" s="29">
        <f t="shared" si="0"/>
        <v>308.35294117647061</v>
      </c>
      <c r="F48" s="48">
        <f t="shared" si="4"/>
        <v>3.0294117647058822</v>
      </c>
      <c r="G48" s="16">
        <f t="shared" si="6"/>
        <v>0.10853430170332896</v>
      </c>
      <c r="H48" s="16">
        <f t="shared" si="6"/>
        <v>5.3602467836363778E-2</v>
      </c>
      <c r="I48" s="51">
        <f t="shared" si="8"/>
        <v>6.3864342395145766</v>
      </c>
      <c r="J48" s="51">
        <f t="shared" si="7"/>
        <v>12.931255006317377</v>
      </c>
    </row>
    <row r="49" spans="1:10" x14ac:dyDescent="0.2">
      <c r="A49" s="25" t="s">
        <v>126</v>
      </c>
      <c r="B49" t="s">
        <v>109</v>
      </c>
      <c r="C49" s="22">
        <v>11631</v>
      </c>
      <c r="D49">
        <v>109</v>
      </c>
      <c r="E49" s="29">
        <f t="shared" si="0"/>
        <v>342.08823529411762</v>
      </c>
      <c r="F49" s="48">
        <f t="shared" si="4"/>
        <v>3.2058823529411766</v>
      </c>
      <c r="G49" s="16">
        <f t="shared" si="6"/>
        <v>9.934646122845886E-2</v>
      </c>
      <c r="H49" s="16">
        <f t="shared" si="6"/>
        <v>5.5269891773339568E-2</v>
      </c>
      <c r="I49" s="51">
        <f t="shared" si="8"/>
        <v>6.9770696609512033</v>
      </c>
      <c r="J49" s="51">
        <f>LN(2)/H49</f>
        <v>12.541135115706837</v>
      </c>
    </row>
    <row r="50" spans="1:10" ht="15" x14ac:dyDescent="0.2">
      <c r="A50" s="31" t="s">
        <v>127</v>
      </c>
      <c r="B50" s="22" t="s">
        <v>110</v>
      </c>
      <c r="C50" s="56">
        <v>12772</v>
      </c>
      <c r="D50" s="56">
        <v>114</v>
      </c>
      <c r="E50" s="30">
        <f t="shared" si="0"/>
        <v>375.64705882352939</v>
      </c>
      <c r="F50" s="48">
        <f t="shared" si="4"/>
        <v>3.3529411764705883</v>
      </c>
      <c r="G50" s="28">
        <f t="shared" si="6"/>
        <v>9.1244224980018454E-2</v>
      </c>
      <c r="H50" s="28">
        <f t="shared" si="6"/>
        <v>5.2364524557238855E-2</v>
      </c>
      <c r="I50" s="53">
        <f t="shared" si="8"/>
        <v>7.5966142592776409</v>
      </c>
      <c r="J50" s="53">
        <f t="shared" si="8"/>
        <v>13.23696121411886</v>
      </c>
    </row>
    <row r="51" spans="1:10" ht="15" x14ac:dyDescent="0.2">
      <c r="A51" s="25" t="s">
        <v>128</v>
      </c>
      <c r="B51" t="s">
        <v>112</v>
      </c>
      <c r="C51" s="56">
        <v>13930</v>
      </c>
      <c r="D51" s="14">
        <v>121</v>
      </c>
      <c r="E51" s="29">
        <f t="shared" si="0"/>
        <v>409.70588235294116</v>
      </c>
      <c r="F51" s="48">
        <f t="shared" si="4"/>
        <v>3.5588235294117645</v>
      </c>
      <c r="G51" s="16">
        <f t="shared" si="6"/>
        <v>8.4357452220148496E-2</v>
      </c>
      <c r="H51" s="16">
        <f t="shared" si="6"/>
        <v>5.5326750876727088E-2</v>
      </c>
      <c r="I51" s="51">
        <f t="shared" si="8"/>
        <v>8.2167865709247838</v>
      </c>
      <c r="J51" s="51">
        <f t="shared" si="8"/>
        <v>12.528246636140603</v>
      </c>
    </row>
    <row r="52" spans="1:10" ht="15" x14ac:dyDescent="0.2">
      <c r="A52" s="25" t="s">
        <v>129</v>
      </c>
      <c r="B52" t="s">
        <v>34</v>
      </c>
      <c r="C52" s="56">
        <v>15102</v>
      </c>
      <c r="D52" s="14">
        <v>127</v>
      </c>
      <c r="E52" s="29">
        <f t="shared" si="0"/>
        <v>444.1764705882353</v>
      </c>
      <c r="F52" s="48">
        <f t="shared" si="4"/>
        <v>3.7352941176470589</v>
      </c>
      <c r="G52" s="16">
        <f t="shared" si="6"/>
        <v>7.9050489847909133E-2</v>
      </c>
      <c r="H52" s="16">
        <f t="shared" si="6"/>
        <v>4.9568871184049075E-2</v>
      </c>
      <c r="I52" s="51">
        <f t="shared" si="8"/>
        <v>8.7684109471496061</v>
      </c>
      <c r="J52" s="51">
        <f t="shared" si="8"/>
        <v>13.983517558555889</v>
      </c>
    </row>
    <row r="53" spans="1:10" ht="15" x14ac:dyDescent="0.2">
      <c r="A53" s="25" t="s">
        <v>130</v>
      </c>
      <c r="B53" t="s">
        <v>35</v>
      </c>
      <c r="C53" s="56">
        <v>16299</v>
      </c>
      <c r="D53" s="14">
        <v>136</v>
      </c>
      <c r="E53" s="29">
        <f t="shared" si="0"/>
        <v>479.38235294117646</v>
      </c>
      <c r="F53" s="48">
        <f t="shared" si="4"/>
        <v>4</v>
      </c>
      <c r="G53" s="16">
        <f t="shared" si="6"/>
        <v>7.5099254329792295E-2</v>
      </c>
      <c r="H53" s="16">
        <f t="shared" si="6"/>
        <v>4.3505688494814891E-2</v>
      </c>
      <c r="I53" s="51">
        <f t="shared" si="8"/>
        <v>9.2297478416502727</v>
      </c>
      <c r="J53" s="51">
        <f t="shared" si="8"/>
        <v>15.932334472595604</v>
      </c>
    </row>
    <row r="54" spans="1:10" ht="15" x14ac:dyDescent="0.2">
      <c r="A54" s="25" t="s">
        <v>131</v>
      </c>
      <c r="B54" t="s">
        <v>36</v>
      </c>
      <c r="C54" s="56">
        <v>17522</v>
      </c>
      <c r="D54" s="14">
        <v>139</v>
      </c>
      <c r="E54" s="29">
        <f t="shared" si="0"/>
        <v>515.35294117647061</v>
      </c>
      <c r="F54" s="48">
        <f t="shared" si="4"/>
        <v>4.0882352941176467</v>
      </c>
      <c r="G54" s="16">
        <f t="shared" si="6"/>
        <v>7.1186923972551885E-2</v>
      </c>
      <c r="H54" s="16">
        <f t="shared" si="6"/>
        <v>4.4923358596921301E-2</v>
      </c>
      <c r="I54" s="51">
        <f t="shared" si="8"/>
        <v>9.7370014305886805</v>
      </c>
      <c r="J54" s="51">
        <f t="shared" si="8"/>
        <v>15.429549397213774</v>
      </c>
    </row>
    <row r="55" spans="1:10" ht="15" x14ac:dyDescent="0.2">
      <c r="A55" s="25" t="s">
        <v>145</v>
      </c>
      <c r="B55" t="s">
        <v>37</v>
      </c>
      <c r="C55" s="56">
        <v>18811</v>
      </c>
      <c r="D55" s="14">
        <v>144</v>
      </c>
      <c r="E55" s="29">
        <f t="shared" si="0"/>
        <v>553.26470588235293</v>
      </c>
      <c r="F55" s="48">
        <f t="shared" si="4"/>
        <v>4.2352941176470589</v>
      </c>
      <c r="G55" s="16">
        <f t="shared" si="6"/>
        <v>6.8095154841828445E-2</v>
      </c>
      <c r="H55" s="16">
        <f t="shared" si="6"/>
        <v>3.5897729903063988E-2</v>
      </c>
      <c r="I55" s="51">
        <f t="shared" si="8"/>
        <v>10.179096914750966</v>
      </c>
      <c r="J55" s="51">
        <f t="shared" si="8"/>
        <v>19.308941886622833</v>
      </c>
    </row>
    <row r="56" spans="1:10" ht="15" x14ac:dyDescent="0.2">
      <c r="A56" s="23" t="s">
        <v>136</v>
      </c>
      <c r="B56" t="s">
        <v>38</v>
      </c>
      <c r="C56" s="56">
        <v>20077</v>
      </c>
      <c r="D56" s="14">
        <v>152</v>
      </c>
      <c r="E56" s="29">
        <f t="shared" si="0"/>
        <v>590.5</v>
      </c>
      <c r="F56" s="48">
        <f t="shared" si="4"/>
        <v>4.4705882352941178</v>
      </c>
      <c r="G56" s="16">
        <f t="shared" ref="G56:H69" si="9">LN(C58/C54)/4</f>
        <v>6.5112088258200473E-2</v>
      </c>
      <c r="H56" s="16">
        <f t="shared" si="9"/>
        <v>3.8280600525423099E-2</v>
      </c>
      <c r="I56" s="51">
        <f t="shared" si="8"/>
        <v>10.645445401954953</v>
      </c>
      <c r="J56" s="51">
        <f t="shared" si="8"/>
        <v>18.107009060623515</v>
      </c>
    </row>
    <row r="57" spans="1:10" ht="15" x14ac:dyDescent="0.2">
      <c r="A57" s="25" t="s">
        <v>137</v>
      </c>
      <c r="B57" t="s">
        <v>39</v>
      </c>
      <c r="C57" s="56">
        <v>21402</v>
      </c>
      <c r="D57" s="14">
        <v>157</v>
      </c>
      <c r="E57" s="29">
        <f t="shared" si="0"/>
        <v>629.47058823529414</v>
      </c>
      <c r="F57" s="48">
        <f t="shared" si="4"/>
        <v>4.617647058823529</v>
      </c>
      <c r="G57" s="16">
        <f t="shared" si="9"/>
        <v>6.1911386577370338E-2</v>
      </c>
      <c r="H57" s="16">
        <f t="shared" si="9"/>
        <v>4.0021353836768227E-2</v>
      </c>
      <c r="I57" s="51">
        <f t="shared" si="8"/>
        <v>11.195794810599548</v>
      </c>
      <c r="J57" s="51">
        <f t="shared" si="8"/>
        <v>17.319433605045624</v>
      </c>
    </row>
    <row r="58" spans="1:10" ht="15" x14ac:dyDescent="0.2">
      <c r="A58" s="25" t="s">
        <v>138</v>
      </c>
      <c r="B58" t="s">
        <v>39</v>
      </c>
      <c r="C58" s="56">
        <v>22735</v>
      </c>
      <c r="D58" s="14">
        <v>162</v>
      </c>
      <c r="E58" s="29">
        <f t="shared" si="0"/>
        <v>668.67647058823525</v>
      </c>
      <c r="F58" s="48">
        <f t="shared" si="4"/>
        <v>4.7647058823529411</v>
      </c>
      <c r="G58" s="16">
        <f t="shared" si="9"/>
        <v>5.9373608447180988E-2</v>
      </c>
      <c r="H58" s="16">
        <f t="shared" si="9"/>
        <v>3.6650868547968861E-2</v>
      </c>
      <c r="I58" s="51">
        <f t="shared" si="8"/>
        <v>11.674331385409596</v>
      </c>
      <c r="J58" s="51">
        <f t="shared" si="8"/>
        <v>18.912162467657495</v>
      </c>
    </row>
    <row r="59" spans="1:10" ht="15" x14ac:dyDescent="0.2">
      <c r="A59" s="25" t="s">
        <v>139</v>
      </c>
      <c r="B59" t="s">
        <v>41</v>
      </c>
      <c r="C59" s="56">
        <v>24097</v>
      </c>
      <c r="D59" s="14">
        <v>169</v>
      </c>
      <c r="E59" s="29">
        <f t="shared" si="0"/>
        <v>708.73529411764707</v>
      </c>
      <c r="F59" s="48">
        <f t="shared" si="4"/>
        <v>4.9705882352941178</v>
      </c>
      <c r="G59" s="16">
        <f t="shared" si="9"/>
        <v>5.8189953709765749E-2</v>
      </c>
      <c r="H59" s="16">
        <f t="shared" si="9"/>
        <v>3.9672488065169383E-2</v>
      </c>
      <c r="I59" s="51">
        <f t="shared" si="8"/>
        <v>11.911801545970599</v>
      </c>
      <c r="J59" s="51">
        <f t="shared" si="8"/>
        <v>17.471734553711961</v>
      </c>
    </row>
    <row r="60" spans="1:10" ht="15" x14ac:dyDescent="0.2">
      <c r="A60" s="25" t="s">
        <v>140</v>
      </c>
      <c r="B60" t="s">
        <v>42</v>
      </c>
      <c r="C60" s="56">
        <v>25459</v>
      </c>
      <c r="D60" s="14">
        <v>176</v>
      </c>
      <c r="E60" s="29">
        <f t="shared" si="0"/>
        <v>748.79411764705878</v>
      </c>
      <c r="F60" s="48">
        <f t="shared" si="4"/>
        <v>5.1764705882352944</v>
      </c>
      <c r="G60" s="16">
        <f t="shared" si="9"/>
        <v>5.7864314510345537E-2</v>
      </c>
      <c r="H60" s="16">
        <f t="shared" si="9"/>
        <v>4.1169273203561431E-2</v>
      </c>
      <c r="I60" s="51">
        <f t="shared" si="8"/>
        <v>11.97883680858291</v>
      </c>
      <c r="J60" s="51">
        <f t="shared" si="8"/>
        <v>16.836517300965692</v>
      </c>
    </row>
    <row r="61" spans="1:10" ht="15" x14ac:dyDescent="0.2">
      <c r="A61" s="25" t="s">
        <v>141</v>
      </c>
      <c r="B61" t="s">
        <v>43</v>
      </c>
      <c r="C61" s="56">
        <v>27011</v>
      </c>
      <c r="D61" s="14">
        <v>184</v>
      </c>
      <c r="E61" s="29">
        <f t="shared" si="0"/>
        <v>794.44117647058829</v>
      </c>
      <c r="F61" s="48">
        <f t="shared" si="4"/>
        <v>5.4117647058823533</v>
      </c>
      <c r="G61" s="16">
        <f t="shared" si="9"/>
        <v>5.6860472590331612E-2</v>
      </c>
      <c r="H61" s="16">
        <f t="shared" si="9"/>
        <v>4.2104662906240813E-2</v>
      </c>
      <c r="I61" s="51">
        <f t="shared" si="8"/>
        <v>12.190316910552832</v>
      </c>
      <c r="J61" s="51">
        <f t="shared" si="8"/>
        <v>16.462480227034568</v>
      </c>
    </row>
    <row r="62" spans="1:10" ht="15" x14ac:dyDescent="0.2">
      <c r="A62" s="25" t="s">
        <v>142</v>
      </c>
      <c r="B62" t="s">
        <v>44</v>
      </c>
      <c r="C62" s="56">
        <v>28656</v>
      </c>
      <c r="D62" s="14">
        <v>191</v>
      </c>
      <c r="E62" s="29">
        <f t="shared" si="0"/>
        <v>842.82352941176475</v>
      </c>
      <c r="F62" s="48">
        <f t="shared" si="4"/>
        <v>5.617647058823529</v>
      </c>
      <c r="G62" s="16">
        <f t="shared" si="9"/>
        <v>5.6681802089627503E-2</v>
      </c>
      <c r="H62" s="16">
        <f t="shared" si="9"/>
        <v>4.2962564231664807E-2</v>
      </c>
      <c r="I62" s="51">
        <f t="shared" si="8"/>
        <v>12.228742824088648</v>
      </c>
      <c r="J62" s="51">
        <f t="shared" si="8"/>
        <v>16.133747902530299</v>
      </c>
    </row>
    <row r="63" spans="1:10" ht="15" x14ac:dyDescent="0.2">
      <c r="A63" s="25" t="s">
        <v>143</v>
      </c>
      <c r="B63" t="s">
        <v>45</v>
      </c>
      <c r="C63" s="56">
        <v>30251</v>
      </c>
      <c r="D63" s="14">
        <v>200</v>
      </c>
      <c r="E63" s="29">
        <f t="shared" si="0"/>
        <v>889.73529411764707</v>
      </c>
      <c r="F63" s="48">
        <f t="shared" si="4"/>
        <v>5.882352941176471</v>
      </c>
      <c r="G63" s="16">
        <f t="shared" si="9"/>
        <v>5.5543276347139181E-2</v>
      </c>
      <c r="H63" s="16">
        <f t="shared" si="9"/>
        <v>4.3533993051878814E-2</v>
      </c>
      <c r="I63" s="51">
        <f t="shared" ref="I63:J69" si="10">LN(2)/G63</f>
        <v>12.479407520504443</v>
      </c>
      <c r="J63" s="51">
        <f t="shared" si="10"/>
        <v>15.921975724439797</v>
      </c>
    </row>
    <row r="64" spans="1:10" ht="15" x14ac:dyDescent="0.2">
      <c r="A64" s="25" t="s">
        <v>144</v>
      </c>
      <c r="B64" s="22" t="s">
        <v>46</v>
      </c>
      <c r="C64" s="56">
        <v>31938</v>
      </c>
      <c r="D64" s="56">
        <v>209</v>
      </c>
      <c r="E64" s="30">
        <f t="shared" si="0"/>
        <v>939.35294117647061</v>
      </c>
      <c r="F64" s="48">
        <f t="shared" si="4"/>
        <v>6.1470588235294121</v>
      </c>
      <c r="G64" s="16">
        <f t="shared" si="9"/>
        <v>5.3063130325635262E-2</v>
      </c>
      <c r="H64" s="16">
        <f t="shared" si="9"/>
        <v>4.5362143876902468E-2</v>
      </c>
      <c r="I64" s="51">
        <f t="shared" si="10"/>
        <v>13.06268922142876</v>
      </c>
      <c r="J64" s="51">
        <f t="shared" si="10"/>
        <v>15.280300297113659</v>
      </c>
    </row>
    <row r="65" spans="1:10" ht="15" x14ac:dyDescent="0.2">
      <c r="A65" s="25" t="s">
        <v>151</v>
      </c>
      <c r="B65" s="22" t="s">
        <v>47</v>
      </c>
      <c r="C65" s="56">
        <v>33731</v>
      </c>
      <c r="D65" s="56">
        <v>219</v>
      </c>
      <c r="E65" s="30">
        <f t="shared" si="0"/>
        <v>992.08823529411768</v>
      </c>
      <c r="F65" s="48">
        <f t="shared" si="4"/>
        <v>6.4411764705882355</v>
      </c>
      <c r="G65" s="16">
        <f t="shared" si="9"/>
        <v>5.1264401937597466E-2</v>
      </c>
      <c r="H65" s="16">
        <f t="shared" si="9"/>
        <v>4.4536546345868511E-2</v>
      </c>
      <c r="I65" s="51">
        <f t="shared" si="10"/>
        <v>13.521023446322292</v>
      </c>
      <c r="J65" s="51">
        <f t="shared" si="10"/>
        <v>15.563559310975759</v>
      </c>
    </row>
    <row r="66" spans="1:10" ht="15" x14ac:dyDescent="0.2">
      <c r="A66" s="25" t="s">
        <v>152</v>
      </c>
      <c r="B66" t="s">
        <v>48</v>
      </c>
      <c r="C66" s="56">
        <v>35432</v>
      </c>
      <c r="D66" s="14">
        <v>229</v>
      </c>
      <c r="E66" s="29">
        <f t="shared" si="0"/>
        <v>1042.1176470588234</v>
      </c>
      <c r="F66" s="48">
        <f t="shared" si="4"/>
        <v>6.7352941176470589</v>
      </c>
      <c r="G66" s="16">
        <f t="shared" si="9"/>
        <v>5.0248783791542746E-2</v>
      </c>
      <c r="H66" s="16">
        <f t="shared" si="9"/>
        <v>4.0749320991887931E-2</v>
      </c>
      <c r="I66" s="51">
        <f t="shared" si="10"/>
        <v>13.794307608229261</v>
      </c>
      <c r="J66" s="51">
        <f t="shared" si="10"/>
        <v>17.010030196526017</v>
      </c>
    </row>
    <row r="67" spans="1:10" ht="15" x14ac:dyDescent="0.2">
      <c r="A67" s="25" t="s">
        <v>153</v>
      </c>
      <c r="B67" t="s">
        <v>132</v>
      </c>
      <c r="C67" s="56">
        <v>37136</v>
      </c>
      <c r="D67" s="14">
        <v>239</v>
      </c>
      <c r="E67" s="29">
        <f t="shared" si="0"/>
        <v>1092.2352941176471</v>
      </c>
      <c r="F67" s="48">
        <f t="shared" si="4"/>
        <v>7.0294117647058822</v>
      </c>
      <c r="G67" s="16">
        <f t="shared" si="9"/>
        <v>4.887404400028722E-2</v>
      </c>
      <c r="H67" s="16">
        <f t="shared" si="9"/>
        <v>3.8047953835481332E-2</v>
      </c>
      <c r="I67" s="51">
        <f t="shared" si="10"/>
        <v>14.182316907433972</v>
      </c>
      <c r="J67" s="51">
        <f t="shared" si="10"/>
        <v>18.217725545954487</v>
      </c>
    </row>
    <row r="68" spans="1:10" ht="15" x14ac:dyDescent="0.2">
      <c r="A68" s="25" t="s">
        <v>154</v>
      </c>
      <c r="B68" t="s">
        <v>133</v>
      </c>
      <c r="C68" s="56">
        <v>39048</v>
      </c>
      <c r="D68" s="56">
        <v>246</v>
      </c>
      <c r="E68" s="29">
        <f t="shared" si="0"/>
        <v>1148.4705882352941</v>
      </c>
      <c r="F68" s="48">
        <f t="shared" si="4"/>
        <v>7.2352941176470589</v>
      </c>
      <c r="G68" s="16">
        <f t="shared" si="9"/>
        <v>4.7959760040660562E-2</v>
      </c>
      <c r="H68" s="16">
        <f t="shared" si="9"/>
        <v>3.5556774898019131E-2</v>
      </c>
      <c r="I68" s="51">
        <f t="shared" si="10"/>
        <v>14.452682414847178</v>
      </c>
      <c r="J68" s="51">
        <f t="shared" si="10"/>
        <v>19.494095922590564</v>
      </c>
    </row>
    <row r="69" spans="1:10" ht="15" x14ac:dyDescent="0.2">
      <c r="A69" s="25" t="s">
        <v>155</v>
      </c>
      <c r="B69" t="s">
        <v>134</v>
      </c>
      <c r="C69" s="56">
        <v>41014</v>
      </c>
      <c r="D69" s="56">
        <v>255</v>
      </c>
      <c r="E69" s="29">
        <f t="shared" si="0"/>
        <v>1206.2941176470588</v>
      </c>
      <c r="F69" s="48">
        <f t="shared" si="4"/>
        <v>7.5</v>
      </c>
      <c r="G69" s="16">
        <f t="shared" si="9"/>
        <v>4.7072677158816745E-2</v>
      </c>
      <c r="H69" s="16">
        <f t="shared" si="9"/>
        <v>3.3252060813362273E-2</v>
      </c>
      <c r="I69" s="51">
        <f t="shared" si="10"/>
        <v>14.725042687106194</v>
      </c>
      <c r="J69" s="51">
        <f t="shared" si="10"/>
        <v>20.845239771767936</v>
      </c>
    </row>
    <row r="70" spans="1:10" ht="15" x14ac:dyDescent="0.2">
      <c r="A70" s="87" t="s">
        <v>202</v>
      </c>
      <c r="B70" s="85" t="s">
        <v>135</v>
      </c>
      <c r="C70" s="88">
        <v>42925</v>
      </c>
      <c r="D70" s="88">
        <v>264</v>
      </c>
      <c r="E70" s="132">
        <f>C70/34</f>
        <v>1262.5</v>
      </c>
      <c r="F70" s="89">
        <f>D70/34</f>
        <v>7.7647058823529411</v>
      </c>
      <c r="G70" s="100">
        <f>LN(C72/C68)/4</f>
        <v>4.5641204378257333E-2</v>
      </c>
      <c r="H70" s="100">
        <f>LN(D72/D68)/4</f>
        <v>3.5028840427718699E-2</v>
      </c>
      <c r="I70" s="86">
        <f>LN(2)/G70</f>
        <v>15.186873133657892</v>
      </c>
      <c r="J70" s="86">
        <f>LN(2)/H70</f>
        <v>19.787899687694214</v>
      </c>
    </row>
    <row r="71" spans="1:10" ht="15" x14ac:dyDescent="0.2">
      <c r="A71" s="25" t="s">
        <v>203</v>
      </c>
      <c r="B71" t="s">
        <v>146</v>
      </c>
      <c r="C71" s="56">
        <v>44830</v>
      </c>
      <c r="D71" s="56">
        <v>273</v>
      </c>
      <c r="E71" s="29">
        <f t="shared" ref="E71:E72" si="11">C71/34</f>
        <v>1318.5294117647059</v>
      </c>
      <c r="F71" s="160">
        <f t="shared" si="4"/>
        <v>8.0294117647058822</v>
      </c>
      <c r="G71" s="16"/>
      <c r="H71" s="16"/>
      <c r="I71" s="51"/>
      <c r="J71" s="51"/>
    </row>
    <row r="72" spans="1:10" ht="15" x14ac:dyDescent="0.2">
      <c r="A72" s="25" t="s">
        <v>204</v>
      </c>
      <c r="B72" t="s">
        <v>147</v>
      </c>
      <c r="C72" s="56">
        <v>46869</v>
      </c>
      <c r="D72" s="56">
        <v>283</v>
      </c>
      <c r="E72" s="29">
        <f t="shared" si="11"/>
        <v>1378.5</v>
      </c>
      <c r="F72" s="48">
        <f t="shared" si="4"/>
        <v>8.3235294117647065</v>
      </c>
      <c r="G72" s="16"/>
      <c r="H72" s="16"/>
      <c r="I72" s="51"/>
      <c r="J72" s="51"/>
    </row>
    <row r="73" spans="1:10" x14ac:dyDescent="0.2">
      <c r="A73" s="25"/>
      <c r="C73" s="22"/>
      <c r="E73" s="4"/>
      <c r="G73" s="83"/>
      <c r="H73" s="83"/>
    </row>
    <row r="74" spans="1:10" x14ac:dyDescent="0.2">
      <c r="A74" s="25" t="s">
        <v>191</v>
      </c>
      <c r="B74" t="s">
        <v>160</v>
      </c>
      <c r="C74" s="22">
        <v>250920</v>
      </c>
      <c r="D74">
        <v>2486</v>
      </c>
      <c r="E74" s="29">
        <f>C74/34</f>
        <v>7380</v>
      </c>
      <c r="F74" s="48">
        <f t="shared" si="4"/>
        <v>73.117647058823536</v>
      </c>
      <c r="G74" s="83"/>
      <c r="H74" s="83"/>
    </row>
    <row r="75" spans="1:10" x14ac:dyDescent="0.2">
      <c r="A75" s="25" t="s">
        <v>192</v>
      </c>
      <c r="B75" t="s">
        <v>161</v>
      </c>
      <c r="C75" s="22">
        <v>253349</v>
      </c>
      <c r="D75">
        <v>2523</v>
      </c>
      <c r="E75" s="29">
        <f>C75/34</f>
        <v>7451.4411764705883</v>
      </c>
      <c r="F75" s="48">
        <f t="shared" si="4"/>
        <v>74.205882352941174</v>
      </c>
      <c r="G75" s="83"/>
      <c r="H75" s="83"/>
    </row>
    <row r="76" spans="1:10" x14ac:dyDescent="0.2">
      <c r="A76" s="87" t="s">
        <v>193</v>
      </c>
      <c r="B76" s="85" t="s">
        <v>162</v>
      </c>
      <c r="C76" s="85">
        <v>255825</v>
      </c>
      <c r="D76" s="85">
        <v>2557</v>
      </c>
      <c r="E76" s="132">
        <f>C76/34</f>
        <v>7524.2647058823532</v>
      </c>
      <c r="F76" s="89">
        <f>D76/34</f>
        <v>75.205882352941174</v>
      </c>
      <c r="G76" s="100">
        <f>LN(C78/C74)/4</f>
        <v>9.2654263414396251E-3</v>
      </c>
      <c r="H76" s="100">
        <f>LN(D78/D74)/4</f>
        <v>1.8038065646469956E-2</v>
      </c>
      <c r="I76" s="86">
        <f t="shared" ref="I76:J76" si="12">LN(2)/G76</f>
        <v>74.810068637623729</v>
      </c>
      <c r="J76" s="86">
        <f t="shared" si="12"/>
        <v>38.426913070670302</v>
      </c>
    </row>
    <row r="77" spans="1:10" x14ac:dyDescent="0.2">
      <c r="A77" s="25" t="s">
        <v>194</v>
      </c>
      <c r="B77" t="s">
        <v>163</v>
      </c>
      <c r="C77" s="22">
        <v>258156</v>
      </c>
      <c r="D77">
        <v>2601</v>
      </c>
      <c r="E77" s="29">
        <f>C77/34</f>
        <v>7592.8235294117649</v>
      </c>
      <c r="F77" s="48">
        <f t="shared" si="4"/>
        <v>76.5</v>
      </c>
    </row>
    <row r="78" spans="1:10" x14ac:dyDescent="0.2">
      <c r="A78" s="25" t="s">
        <v>195</v>
      </c>
      <c r="B78" t="s">
        <v>164</v>
      </c>
      <c r="C78" s="22">
        <v>260394</v>
      </c>
      <c r="D78">
        <v>2672</v>
      </c>
      <c r="E78" s="29">
        <f>C78/34</f>
        <v>7658.6470588235297</v>
      </c>
      <c r="F78" s="48">
        <f t="shared" si="4"/>
        <v>78.588235294117652</v>
      </c>
    </row>
    <row r="79" spans="1:10" x14ac:dyDescent="0.2">
      <c r="C79" s="22"/>
      <c r="E79" s="4"/>
    </row>
    <row r="80" spans="1:10" x14ac:dyDescent="0.2">
      <c r="C80" s="22"/>
      <c r="E80" s="4"/>
    </row>
    <row r="81" spans="3:5" x14ac:dyDescent="0.2">
      <c r="C81" s="22"/>
      <c r="E81" s="4"/>
    </row>
    <row r="82" spans="3:5" x14ac:dyDescent="0.2">
      <c r="C82" s="22"/>
      <c r="E82" s="4"/>
    </row>
    <row r="83" spans="3:5" x14ac:dyDescent="0.2">
      <c r="C83" s="22"/>
      <c r="E83" s="4"/>
    </row>
    <row r="84" spans="3:5" x14ac:dyDescent="0.2">
      <c r="C84" s="22"/>
      <c r="E84" s="4"/>
    </row>
    <row r="85" spans="3:5" x14ac:dyDescent="0.2">
      <c r="C85" s="22"/>
      <c r="E85" s="4"/>
    </row>
    <row r="86" spans="3:5" x14ac:dyDescent="0.2">
      <c r="C86" s="22"/>
      <c r="E86" s="4"/>
    </row>
    <row r="87" spans="3:5" x14ac:dyDescent="0.2">
      <c r="C87" s="22"/>
      <c r="E87" s="4"/>
    </row>
    <row r="88" spans="3:5" x14ac:dyDescent="0.2">
      <c r="E88" s="4"/>
    </row>
    <row r="89" spans="3:5" x14ac:dyDescent="0.2">
      <c r="E89" s="4"/>
    </row>
    <row r="90" spans="3:5" x14ac:dyDescent="0.2">
      <c r="E90" s="4"/>
    </row>
  </sheetData>
  <phoneticPr fontId="9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5A4D-A9F7-4F20-9397-F2146F0819C6}">
  <dimension ref="A1:J80"/>
  <sheetViews>
    <sheetView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I70" sqref="I70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217</v>
      </c>
      <c r="E1" t="s">
        <v>336</v>
      </c>
      <c r="I1" s="22"/>
      <c r="J1" s="22"/>
    </row>
    <row r="2" spans="1:10" x14ac:dyDescent="0.2">
      <c r="A2" s="1"/>
      <c r="B2" s="3"/>
    </row>
    <row r="3" spans="1:10" x14ac:dyDescent="0.2">
      <c r="A3" s="1"/>
      <c r="E3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266</v>
      </c>
      <c r="H4" t="s">
        <v>239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33</v>
      </c>
      <c r="F5" s="15" t="s">
        <v>150</v>
      </c>
      <c r="G5" t="s">
        <v>240</v>
      </c>
      <c r="H5" t="s">
        <v>241</v>
      </c>
      <c r="I5" t="s">
        <v>208</v>
      </c>
      <c r="J5" t="s">
        <v>214</v>
      </c>
    </row>
    <row r="6" spans="1:10" x14ac:dyDescent="0.2">
      <c r="A6" s="33">
        <v>2.15</v>
      </c>
      <c r="B6" t="s">
        <v>30</v>
      </c>
      <c r="C6" s="22">
        <v>331</v>
      </c>
      <c r="D6" s="22"/>
      <c r="E6" s="47"/>
      <c r="F6" s="15"/>
    </row>
    <row r="7" spans="1:10" x14ac:dyDescent="0.2">
      <c r="A7" s="139">
        <v>2.16</v>
      </c>
      <c r="B7" t="s">
        <v>29</v>
      </c>
      <c r="C7" s="22">
        <v>356</v>
      </c>
      <c r="D7" s="22"/>
      <c r="E7" s="47"/>
      <c r="F7" s="15"/>
    </row>
    <row r="8" spans="1:10" x14ac:dyDescent="0.2">
      <c r="A8" s="33">
        <v>2.17</v>
      </c>
      <c r="B8" t="s">
        <v>28</v>
      </c>
      <c r="C8" s="22">
        <v>384</v>
      </c>
      <c r="D8" s="22"/>
      <c r="E8" s="47"/>
      <c r="F8" s="15"/>
      <c r="G8" s="16">
        <f>LN(C10/C6)/4</f>
        <v>9.6536436926381738E-2</v>
      </c>
      <c r="I8" s="51">
        <f t="shared" ref="I8:I19" si="0">LN(2)/G8</f>
        <v>7.1801612181785437</v>
      </c>
    </row>
    <row r="9" spans="1:10" x14ac:dyDescent="0.2">
      <c r="A9" s="33">
        <v>2.1800000000000002</v>
      </c>
      <c r="B9" t="s">
        <v>27</v>
      </c>
      <c r="C9" s="22">
        <v>412</v>
      </c>
      <c r="D9" s="22"/>
      <c r="E9" s="47"/>
      <c r="F9" s="15"/>
      <c r="G9" s="16">
        <f t="shared" ref="G9:H26" si="1">LN(C11/C7)/4</f>
        <v>4.72136194588944E-2</v>
      </c>
      <c r="I9" s="51">
        <f t="shared" si="0"/>
        <v>14.681085426280866</v>
      </c>
    </row>
    <row r="10" spans="1:10" x14ac:dyDescent="0.2">
      <c r="A10" s="33">
        <v>2.19</v>
      </c>
      <c r="B10" t="s">
        <v>26</v>
      </c>
      <c r="C10" s="22">
        <v>487</v>
      </c>
      <c r="D10" s="22"/>
      <c r="E10" s="47"/>
      <c r="F10" s="15"/>
      <c r="G10" s="16">
        <f t="shared" si="1"/>
        <v>5.9405392623715747E-2</v>
      </c>
      <c r="I10" s="51">
        <f t="shared" si="0"/>
        <v>11.668085167797173</v>
      </c>
    </row>
    <row r="11" spans="1:10" x14ac:dyDescent="0.2">
      <c r="A11" s="65" t="s">
        <v>235</v>
      </c>
      <c r="B11" t="s">
        <v>25</v>
      </c>
      <c r="C11" s="22">
        <v>430</v>
      </c>
      <c r="D11" s="22"/>
      <c r="E11" s="47"/>
      <c r="F11" s="15"/>
      <c r="G11" s="16">
        <f t="shared" si="1"/>
        <v>9.6876360427492952E-2</v>
      </c>
      <c r="I11" s="51">
        <f t="shared" si="0"/>
        <v>7.1549671922153895</v>
      </c>
    </row>
    <row r="12" spans="1:10" x14ac:dyDescent="0.2">
      <c r="A12" s="65" t="s">
        <v>236</v>
      </c>
      <c r="B12" t="s">
        <v>24</v>
      </c>
      <c r="C12" s="22">
        <v>487</v>
      </c>
      <c r="D12" s="22"/>
      <c r="E12" s="47"/>
      <c r="F12" s="15"/>
      <c r="G12" s="16">
        <f t="shared" si="1"/>
        <v>8.4191383690218072E-2</v>
      </c>
      <c r="I12" s="51">
        <f t="shared" si="0"/>
        <v>8.2329942825310738</v>
      </c>
    </row>
    <row r="13" spans="1:10" x14ac:dyDescent="0.2">
      <c r="A13" s="65" t="s">
        <v>115</v>
      </c>
      <c r="B13" t="s">
        <v>23</v>
      </c>
      <c r="C13" s="22">
        <v>607</v>
      </c>
      <c r="D13" s="22"/>
      <c r="E13" s="47"/>
      <c r="F13" s="15"/>
      <c r="G13" s="16">
        <f t="shared" si="1"/>
        <v>0.15206193419336475</v>
      </c>
      <c r="I13" s="51">
        <f t="shared" si="0"/>
        <v>4.5583214776061354</v>
      </c>
    </row>
    <row r="14" spans="1:10" x14ac:dyDescent="0.2">
      <c r="A14" s="65" t="s">
        <v>116</v>
      </c>
      <c r="B14" t="s">
        <v>22</v>
      </c>
      <c r="C14" s="22">
        <v>682</v>
      </c>
      <c r="D14" s="22"/>
      <c r="E14" s="47"/>
      <c r="F14" s="15"/>
      <c r="G14" s="16">
        <f t="shared" si="1"/>
        <v>0.159570275118501</v>
      </c>
      <c r="I14" s="51">
        <f t="shared" si="0"/>
        <v>4.3438364698262024</v>
      </c>
    </row>
    <row r="15" spans="1:10" x14ac:dyDescent="0.2">
      <c r="A15" s="65" t="s">
        <v>119</v>
      </c>
      <c r="B15" t="s">
        <v>21</v>
      </c>
      <c r="C15" s="22">
        <v>790</v>
      </c>
      <c r="D15" s="22"/>
      <c r="E15" s="47"/>
      <c r="F15" s="15"/>
      <c r="G15" s="16">
        <f t="shared" si="1"/>
        <v>0.14265412100232794</v>
      </c>
      <c r="I15" s="51">
        <f t="shared" si="0"/>
        <v>4.8589355546807793</v>
      </c>
    </row>
    <row r="16" spans="1:10" x14ac:dyDescent="0.2">
      <c r="A16" s="65" t="s">
        <v>121</v>
      </c>
      <c r="B16" t="s">
        <v>20</v>
      </c>
      <c r="C16" s="22">
        <v>922</v>
      </c>
      <c r="D16" s="22"/>
      <c r="E16" s="47"/>
      <c r="F16" s="15"/>
      <c r="G16" s="16">
        <f t="shared" si="1"/>
        <v>0.15306219485423092</v>
      </c>
      <c r="I16" s="51">
        <f t="shared" si="0"/>
        <v>4.5285328700536756</v>
      </c>
    </row>
    <row r="17" spans="1:10" x14ac:dyDescent="0.2">
      <c r="A17" s="65" t="s">
        <v>117</v>
      </c>
      <c r="B17" t="s">
        <v>19</v>
      </c>
      <c r="C17" s="22">
        <v>1074</v>
      </c>
      <c r="D17" s="22"/>
      <c r="E17" s="47"/>
      <c r="F17" s="15"/>
      <c r="G17" s="16">
        <f t="shared" si="1"/>
        <v>0.17312851719864372</v>
      </c>
      <c r="I17" s="51">
        <f t="shared" si="0"/>
        <v>4.0036568889725084</v>
      </c>
    </row>
    <row r="18" spans="1:10" x14ac:dyDescent="0.2">
      <c r="A18" s="65" t="s">
        <v>118</v>
      </c>
      <c r="B18" t="s">
        <v>18</v>
      </c>
      <c r="C18" s="22">
        <v>1258</v>
      </c>
      <c r="D18" s="22"/>
      <c r="E18" s="48">
        <f>C18/47</f>
        <v>26.76595744680851</v>
      </c>
      <c r="F18" s="48"/>
      <c r="G18" s="16">
        <f t="shared" si="1"/>
        <v>0.1704233877805173</v>
      </c>
      <c r="I18" s="51">
        <f t="shared" si="0"/>
        <v>4.0672069109002038</v>
      </c>
    </row>
    <row r="19" spans="1:10" x14ac:dyDescent="0.2">
      <c r="A19" s="65" t="s">
        <v>122</v>
      </c>
      <c r="B19" t="s">
        <v>17</v>
      </c>
      <c r="C19" s="22">
        <v>1579</v>
      </c>
      <c r="D19" s="22"/>
      <c r="E19" s="48">
        <f t="shared" ref="E19:F50" si="2">C19/47</f>
        <v>33.595744680851062</v>
      </c>
      <c r="F19" s="48"/>
      <c r="G19" s="16">
        <f t="shared" si="1"/>
        <v>0.21252181561869554</v>
      </c>
      <c r="H19" s="77"/>
      <c r="I19" s="51">
        <f t="shared" si="0"/>
        <v>3.2615342502229647</v>
      </c>
    </row>
    <row r="20" spans="1:10" x14ac:dyDescent="0.2">
      <c r="A20" s="148" t="s">
        <v>123</v>
      </c>
      <c r="B20" t="s">
        <v>16</v>
      </c>
      <c r="C20" s="22">
        <v>1823</v>
      </c>
      <c r="D20" s="22"/>
      <c r="E20" s="48">
        <f t="shared" si="2"/>
        <v>38.787234042553195</v>
      </c>
      <c r="F20" s="48"/>
      <c r="G20" s="16">
        <f t="shared" si="1"/>
        <v>0.24223361633989426</v>
      </c>
      <c r="H20" s="16"/>
      <c r="I20" s="51">
        <f>LN(2)/G20</f>
        <v>2.8614821965393271</v>
      </c>
      <c r="J20" s="51"/>
    </row>
    <row r="21" spans="1:10" x14ac:dyDescent="0.2">
      <c r="A21" s="65" t="s">
        <v>315</v>
      </c>
      <c r="B21" t="s">
        <v>15</v>
      </c>
      <c r="C21" s="22">
        <v>2513</v>
      </c>
      <c r="D21" s="22"/>
      <c r="E21" s="48">
        <f t="shared" si="2"/>
        <v>53.468085106382979</v>
      </c>
      <c r="F21" s="48"/>
      <c r="G21" s="16">
        <f t="shared" si="1"/>
        <v>0.23915782330865956</v>
      </c>
      <c r="H21" s="16"/>
      <c r="I21" s="51">
        <f t="shared" ref="I21:J59" si="3">LN(2)/G21</f>
        <v>2.8982835308103736</v>
      </c>
      <c r="J21" s="51"/>
    </row>
    <row r="22" spans="1:10" x14ac:dyDescent="0.2">
      <c r="A22" s="148" t="s">
        <v>316</v>
      </c>
      <c r="B22" t="s">
        <v>14</v>
      </c>
      <c r="C22" s="22">
        <v>3315</v>
      </c>
      <c r="D22" s="22"/>
      <c r="E22" s="48">
        <f t="shared" si="2"/>
        <v>70.531914893617028</v>
      </c>
      <c r="F22" s="48"/>
      <c r="G22" s="16">
        <f t="shared" si="1"/>
        <v>0.25522074690071206</v>
      </c>
      <c r="H22" s="83"/>
      <c r="I22" s="51">
        <f t="shared" si="3"/>
        <v>2.7158731763668049</v>
      </c>
    </row>
    <row r="23" spans="1:10" x14ac:dyDescent="0.2">
      <c r="A23" s="65">
        <v>3.03</v>
      </c>
      <c r="B23" t="s">
        <v>13</v>
      </c>
      <c r="C23" s="22">
        <v>4110</v>
      </c>
      <c r="D23" s="22">
        <v>1</v>
      </c>
      <c r="E23" s="48">
        <f>C23/47</f>
        <v>87.446808510638292</v>
      </c>
      <c r="F23" s="48">
        <f t="shared" si="2"/>
        <v>2.1276595744680851E-2</v>
      </c>
      <c r="G23" s="16">
        <f t="shared" si="1"/>
        <v>0.23131094218514353</v>
      </c>
      <c r="H23" s="83"/>
      <c r="I23" s="51">
        <f t="shared" si="3"/>
        <v>2.9966035070020318</v>
      </c>
    </row>
    <row r="24" spans="1:10" x14ac:dyDescent="0.2">
      <c r="A24" s="65" t="s">
        <v>317</v>
      </c>
      <c r="B24" t="s">
        <v>12</v>
      </c>
      <c r="C24" s="22">
        <v>5060</v>
      </c>
      <c r="D24" s="22">
        <v>2</v>
      </c>
      <c r="E24" s="48">
        <f t="shared" ref="E24:F72" si="4">C24/47</f>
        <v>107.65957446808511</v>
      </c>
      <c r="F24" s="48">
        <f t="shared" si="2"/>
        <v>4.2553191489361701E-2</v>
      </c>
      <c r="G24" s="16">
        <f t="shared" si="1"/>
        <v>0.21896143504647161</v>
      </c>
      <c r="H24" s="16"/>
      <c r="I24" s="51">
        <f t="shared" si="3"/>
        <v>3.1656130697756621</v>
      </c>
      <c r="J24" s="51"/>
    </row>
    <row r="25" spans="1:10" x14ac:dyDescent="0.2">
      <c r="A25" s="148" t="s">
        <v>318</v>
      </c>
      <c r="B25" s="22" t="s">
        <v>11</v>
      </c>
      <c r="C25" s="22">
        <v>6339</v>
      </c>
      <c r="D25" s="22">
        <v>3</v>
      </c>
      <c r="E25" s="48">
        <f t="shared" si="4"/>
        <v>134.87234042553192</v>
      </c>
      <c r="F25" s="48">
        <f t="shared" si="2"/>
        <v>6.3829787234042548E-2</v>
      </c>
      <c r="G25" s="16">
        <f t="shared" si="1"/>
        <v>0.21759672728989207</v>
      </c>
      <c r="H25" s="16">
        <f>LN(D27/D23)/4</f>
        <v>0.57564627324851148</v>
      </c>
      <c r="I25" s="51">
        <f t="shared" si="3"/>
        <v>3.1854669378207316</v>
      </c>
      <c r="J25" s="51">
        <f>LN(2)/H25</f>
        <v>1.2041199826559246</v>
      </c>
    </row>
    <row r="26" spans="1:10" x14ac:dyDescent="0.2">
      <c r="A26" s="65" t="s">
        <v>319</v>
      </c>
      <c r="B26" s="22" t="s">
        <v>10</v>
      </c>
      <c r="C26" s="22">
        <v>7959</v>
      </c>
      <c r="D26" s="22">
        <v>8</v>
      </c>
      <c r="E26" s="48">
        <f t="shared" si="4"/>
        <v>169.34042553191489</v>
      </c>
      <c r="F26" s="48">
        <f t="shared" si="2"/>
        <v>0.1702127659574468</v>
      </c>
      <c r="G26" s="16">
        <f t="shared" si="1"/>
        <v>0.21596836106968664</v>
      </c>
      <c r="H26" s="16">
        <f t="shared" si="1"/>
        <v>0.53501654087406769</v>
      </c>
      <c r="I26" s="51">
        <f t="shared" si="3"/>
        <v>3.209484839014392</v>
      </c>
      <c r="J26" s="51">
        <f t="shared" si="3"/>
        <v>1.2955621510832849</v>
      </c>
    </row>
    <row r="27" spans="1:10" x14ac:dyDescent="0.2">
      <c r="A27" s="65" t="s">
        <v>287</v>
      </c>
      <c r="B27" t="s">
        <v>9</v>
      </c>
      <c r="C27" s="22">
        <v>9814</v>
      </c>
      <c r="D27" s="22">
        <v>10</v>
      </c>
      <c r="E27" s="48">
        <f t="shared" si="4"/>
        <v>208.80851063829786</v>
      </c>
      <c r="F27" s="48">
        <f t="shared" si="2"/>
        <v>0.21276595744680851</v>
      </c>
      <c r="G27" s="16">
        <f t="shared" ref="G27:H42" si="5">LN(C29/C25)/4</f>
        <v>0.22191162052938854</v>
      </c>
      <c r="H27" s="16">
        <f t="shared" si="5"/>
        <v>0.57564627324851148</v>
      </c>
      <c r="I27" s="51">
        <f t="shared" si="3"/>
        <v>3.1235280915275427</v>
      </c>
      <c r="J27" s="51">
        <f t="shared" si="3"/>
        <v>1.2041199826559246</v>
      </c>
    </row>
    <row r="28" spans="1:10" x14ac:dyDescent="0.2">
      <c r="A28" s="52" t="s">
        <v>53</v>
      </c>
      <c r="B28" t="s">
        <v>8</v>
      </c>
      <c r="C28" s="22">
        <v>12004</v>
      </c>
      <c r="D28" s="22">
        <v>17</v>
      </c>
      <c r="E28" s="48">
        <f t="shared" si="4"/>
        <v>255.40425531914894</v>
      </c>
      <c r="F28" s="48">
        <f t="shared" si="2"/>
        <v>0.36170212765957449</v>
      </c>
      <c r="G28" s="16">
        <f t="shared" si="5"/>
        <v>0.23113102865939525</v>
      </c>
      <c r="H28" s="16">
        <f t="shared" si="5"/>
        <v>0.37601934919406854</v>
      </c>
      <c r="I28" s="51">
        <f t="shared" si="3"/>
        <v>2.9989360778616927</v>
      </c>
      <c r="J28" s="51">
        <f t="shared" si="3"/>
        <v>1.8433816824734806</v>
      </c>
    </row>
    <row r="29" spans="1:10" x14ac:dyDescent="0.2">
      <c r="A29" s="52" t="s">
        <v>54</v>
      </c>
      <c r="B29" t="s">
        <v>7</v>
      </c>
      <c r="C29" s="22">
        <v>15400</v>
      </c>
      <c r="D29" s="22">
        <v>30</v>
      </c>
      <c r="E29" s="48">
        <f t="shared" si="4"/>
        <v>327.65957446808511</v>
      </c>
      <c r="F29" s="48">
        <f t="shared" si="2"/>
        <v>0.63829787234042556</v>
      </c>
      <c r="G29" s="16">
        <f t="shared" si="5"/>
        <v>0.23168785439910095</v>
      </c>
      <c r="H29" s="16">
        <f t="shared" si="5"/>
        <v>0.43069164943527588</v>
      </c>
      <c r="I29" s="51">
        <f t="shared" si="3"/>
        <v>2.9917286012150797</v>
      </c>
      <c r="J29" s="51">
        <f t="shared" si="3"/>
        <v>1.6093815180043585</v>
      </c>
    </row>
    <row r="30" spans="1:10" x14ac:dyDescent="0.2">
      <c r="A30" s="84" t="s">
        <v>55</v>
      </c>
      <c r="B30" s="85" t="s">
        <v>6</v>
      </c>
      <c r="C30" s="85">
        <v>20062</v>
      </c>
      <c r="D30" s="85">
        <v>36</v>
      </c>
      <c r="E30" s="89">
        <f t="shared" si="4"/>
        <v>426.85106382978722</v>
      </c>
      <c r="F30" s="89">
        <f t="shared" si="2"/>
        <v>0.76595744680851063</v>
      </c>
      <c r="G30" s="100">
        <f t="shared" si="5"/>
        <v>0.23501613235681698</v>
      </c>
      <c r="H30" s="100">
        <f t="shared" si="5"/>
        <v>0.41103086760549762</v>
      </c>
      <c r="I30" s="86">
        <f t="shared" si="3"/>
        <v>2.949360001838357</v>
      </c>
      <c r="J30" s="86">
        <f t="shared" si="3"/>
        <v>1.6863628383871634</v>
      </c>
    </row>
    <row r="31" spans="1:10" x14ac:dyDescent="0.2">
      <c r="A31" s="52" t="s">
        <v>56</v>
      </c>
      <c r="B31" t="s">
        <v>5</v>
      </c>
      <c r="C31" s="22">
        <v>24793</v>
      </c>
      <c r="D31" s="22">
        <v>56</v>
      </c>
      <c r="E31" s="48">
        <f t="shared" si="4"/>
        <v>527.51063829787233</v>
      </c>
      <c r="F31" s="48">
        <f t="shared" si="2"/>
        <v>1.1914893617021276</v>
      </c>
      <c r="G31" s="16">
        <f t="shared" si="5"/>
        <v>0.22936472012291051</v>
      </c>
      <c r="H31" s="16">
        <f t="shared" si="5"/>
        <v>0.37969588604149235</v>
      </c>
      <c r="I31" s="51">
        <f t="shared" si="3"/>
        <v>3.0220305031589252</v>
      </c>
      <c r="J31" s="51">
        <f t="shared" si="3"/>
        <v>1.8255325012507502</v>
      </c>
    </row>
    <row r="32" spans="1:10" x14ac:dyDescent="0.2">
      <c r="A32" s="52" t="s">
        <v>57</v>
      </c>
      <c r="B32" t="s">
        <v>4</v>
      </c>
      <c r="C32" s="22">
        <v>30732</v>
      </c>
      <c r="D32" s="22">
        <v>88</v>
      </c>
      <c r="E32" s="48">
        <f t="shared" si="4"/>
        <v>653.87234042553189</v>
      </c>
      <c r="F32" s="48">
        <f t="shared" si="2"/>
        <v>1.8723404255319149</v>
      </c>
      <c r="G32" s="16">
        <f t="shared" si="5"/>
        <v>0.20740456167787624</v>
      </c>
      <c r="H32" s="16">
        <f t="shared" si="5"/>
        <v>0.43118718973627368</v>
      </c>
      <c r="I32" s="51">
        <f t="shared" si="3"/>
        <v>3.3420054744817262</v>
      </c>
      <c r="J32" s="51">
        <f t="shared" si="3"/>
        <v>1.6075319421801324</v>
      </c>
    </row>
    <row r="33" spans="1:10" x14ac:dyDescent="0.2">
      <c r="A33" s="52" t="s">
        <v>58</v>
      </c>
      <c r="B33" t="s">
        <v>3</v>
      </c>
      <c r="C33" s="22">
        <v>38545</v>
      </c>
      <c r="D33" s="22">
        <v>137</v>
      </c>
      <c r="E33" s="48">
        <f t="shared" si="4"/>
        <v>820.10638297872345</v>
      </c>
      <c r="F33" s="48">
        <f t="shared" si="2"/>
        <v>2.9148936170212765</v>
      </c>
      <c r="G33" s="16">
        <f t="shared" si="5"/>
        <v>0.19423966429050665</v>
      </c>
      <c r="H33" s="16">
        <f t="shared" si="5"/>
        <v>0.42291900266776811</v>
      </c>
      <c r="I33" s="51">
        <f t="shared" si="3"/>
        <v>3.5685151284202585</v>
      </c>
      <c r="J33" s="51">
        <f t="shared" si="3"/>
        <v>1.6389596499272461</v>
      </c>
    </row>
    <row r="34" spans="1:10" x14ac:dyDescent="0.2">
      <c r="A34" s="52" t="s">
        <v>59</v>
      </c>
      <c r="B34" t="s">
        <v>2</v>
      </c>
      <c r="C34" s="22">
        <v>45991</v>
      </c>
      <c r="D34" s="22">
        <v>202</v>
      </c>
      <c r="E34" s="48">
        <f t="shared" si="4"/>
        <v>978.531914893617</v>
      </c>
      <c r="F34" s="48">
        <f t="shared" si="2"/>
        <v>4.2978723404255321</v>
      </c>
      <c r="G34" s="16">
        <f t="shared" si="5"/>
        <v>0.18098463996603739</v>
      </c>
      <c r="H34" s="16">
        <f t="shared" si="5"/>
        <v>0.34799002466389201</v>
      </c>
      <c r="I34" s="51">
        <f t="shared" si="3"/>
        <v>3.8298674444970446</v>
      </c>
      <c r="J34" s="51">
        <f t="shared" si="3"/>
        <v>1.9918593391561299</v>
      </c>
    </row>
    <row r="35" spans="1:10" x14ac:dyDescent="0.2">
      <c r="A35" s="52" t="s">
        <v>60</v>
      </c>
      <c r="B35" s="22" t="s">
        <v>1</v>
      </c>
      <c r="C35" s="22">
        <v>53921</v>
      </c>
      <c r="D35" s="22">
        <v>304</v>
      </c>
      <c r="E35" s="48">
        <f t="shared" si="4"/>
        <v>1147.2553191489362</v>
      </c>
      <c r="F35" s="48">
        <f t="shared" si="2"/>
        <v>6.4680851063829783</v>
      </c>
      <c r="G35" s="16">
        <f t="shared" si="5"/>
        <v>0.15695188575185662</v>
      </c>
      <c r="H35" s="16">
        <f t="shared" si="5"/>
        <v>0.34839178011224264</v>
      </c>
      <c r="I35" s="51">
        <f t="shared" si="3"/>
        <v>4.4163036158470996</v>
      </c>
      <c r="J35" s="51">
        <f t="shared" si="3"/>
        <v>1.9895623838674712</v>
      </c>
    </row>
    <row r="36" spans="1:10" x14ac:dyDescent="0.2">
      <c r="A36" s="52" t="s">
        <v>61</v>
      </c>
      <c r="B36" s="22" t="s">
        <v>0</v>
      </c>
      <c r="C36" s="22">
        <v>63386</v>
      </c>
      <c r="D36" s="22">
        <v>354</v>
      </c>
      <c r="E36" s="48">
        <f t="shared" si="4"/>
        <v>1348.6382978723404</v>
      </c>
      <c r="F36" s="48">
        <f t="shared" si="2"/>
        <v>7.5319148936170217</v>
      </c>
      <c r="G36" s="16">
        <f t="shared" si="5"/>
        <v>0.14202191892545041</v>
      </c>
      <c r="H36" s="16">
        <f t="shared" si="5"/>
        <v>0.29637153561262036</v>
      </c>
      <c r="I36" s="51">
        <f t="shared" si="3"/>
        <v>4.8805648156591195</v>
      </c>
      <c r="J36" s="51">
        <f t="shared" si="3"/>
        <v>2.3387778422349581</v>
      </c>
    </row>
    <row r="37" spans="1:10" x14ac:dyDescent="0.2">
      <c r="A37" s="54" t="s">
        <v>62</v>
      </c>
      <c r="B37" t="s">
        <v>83</v>
      </c>
      <c r="C37" s="22">
        <v>72214</v>
      </c>
      <c r="D37" s="22">
        <v>552</v>
      </c>
      <c r="E37" s="48">
        <f t="shared" si="4"/>
        <v>1536.4680851063829</v>
      </c>
      <c r="F37" s="48">
        <f t="shared" si="2"/>
        <v>11.74468085106383</v>
      </c>
      <c r="G37" s="16">
        <f t="shared" si="5"/>
        <v>0.12756356363551313</v>
      </c>
      <c r="H37" s="16">
        <f t="shared" si="5"/>
        <v>0.26026670075537728</v>
      </c>
      <c r="I37" s="53">
        <f t="shared" si="3"/>
        <v>5.4337395476068071</v>
      </c>
      <c r="J37" s="53">
        <f t="shared" si="3"/>
        <v>2.6632188387842559</v>
      </c>
    </row>
    <row r="38" spans="1:10" x14ac:dyDescent="0.2">
      <c r="A38" s="54" t="s">
        <v>63</v>
      </c>
      <c r="B38" t="s">
        <v>84</v>
      </c>
      <c r="C38" s="22">
        <v>81169</v>
      </c>
      <c r="D38" s="22">
        <v>661</v>
      </c>
      <c r="E38" s="48">
        <f t="shared" si="4"/>
        <v>1727</v>
      </c>
      <c r="F38" s="48">
        <f t="shared" si="2"/>
        <v>14.063829787234043</v>
      </c>
      <c r="G38" s="16">
        <f t="shared" si="5"/>
        <v>0.11514906299170397</v>
      </c>
      <c r="H38" s="16">
        <f t="shared" si="5"/>
        <v>0.29083183697355797</v>
      </c>
      <c r="I38" s="53">
        <f t="shared" si="3"/>
        <v>6.0195642287587159</v>
      </c>
      <c r="J38" s="53">
        <f t="shared" si="3"/>
        <v>2.3833263502818136</v>
      </c>
    </row>
    <row r="39" spans="1:10" x14ac:dyDescent="0.2">
      <c r="A39" s="52" t="s">
        <v>64</v>
      </c>
      <c r="B39" t="s">
        <v>86</v>
      </c>
      <c r="C39" s="22">
        <v>89817</v>
      </c>
      <c r="D39" s="22">
        <v>861</v>
      </c>
      <c r="E39" s="48">
        <f t="shared" si="4"/>
        <v>1911</v>
      </c>
      <c r="F39" s="48">
        <f t="shared" si="2"/>
        <v>18.319148936170212</v>
      </c>
      <c r="G39" s="16">
        <f t="shared" si="5"/>
        <v>0.10037419846799604</v>
      </c>
      <c r="H39" s="16">
        <f t="shared" si="5"/>
        <v>0.23814518331983892</v>
      </c>
      <c r="I39" s="51">
        <f t="shared" si="3"/>
        <v>6.9056310400421559</v>
      </c>
      <c r="J39" s="51">
        <f t="shared" si="3"/>
        <v>2.910607600360406</v>
      </c>
    </row>
    <row r="40" spans="1:10" x14ac:dyDescent="0.2">
      <c r="A40" s="52" t="s">
        <v>65</v>
      </c>
      <c r="B40" t="s">
        <v>87</v>
      </c>
      <c r="C40" s="22">
        <v>100468</v>
      </c>
      <c r="D40" s="22">
        <v>1133</v>
      </c>
      <c r="E40" s="48">
        <f t="shared" si="4"/>
        <v>2137.6170212765956</v>
      </c>
      <c r="F40" s="48">
        <f t="shared" si="2"/>
        <v>24.106382978723403</v>
      </c>
      <c r="G40" s="16">
        <f t="shared" si="5"/>
        <v>8.6365997643808867E-2</v>
      </c>
      <c r="H40" s="16">
        <f t="shared" si="5"/>
        <v>0.25539768283218739</v>
      </c>
      <c r="I40" s="51">
        <f t="shared" si="3"/>
        <v>8.0256952906238261</v>
      </c>
      <c r="J40" s="51">
        <f t="shared" si="3"/>
        <v>2.7139916575335077</v>
      </c>
    </row>
    <row r="41" spans="1:10" x14ac:dyDescent="0.2">
      <c r="A41" s="52" t="s">
        <v>66</v>
      </c>
      <c r="B41" t="s">
        <v>88</v>
      </c>
      <c r="C41" s="22">
        <v>107892</v>
      </c>
      <c r="D41" s="22">
        <v>1431</v>
      </c>
      <c r="E41" s="48">
        <f t="shared" si="4"/>
        <v>2295.5744680851062</v>
      </c>
      <c r="F41" s="48">
        <f t="shared" si="2"/>
        <v>30.446808510638299</v>
      </c>
      <c r="G41" s="16">
        <f t="shared" si="5"/>
        <v>7.8468339756230632E-2</v>
      </c>
      <c r="H41" s="16">
        <f t="shared" si="5"/>
        <v>0.25576100135432123</v>
      </c>
      <c r="I41" s="51">
        <f t="shared" si="3"/>
        <v>8.8334630592831829</v>
      </c>
      <c r="J41" s="51">
        <f t="shared" si="3"/>
        <v>2.7101363260604634</v>
      </c>
    </row>
    <row r="42" spans="1:10" x14ac:dyDescent="0.2">
      <c r="A42" s="54" t="s">
        <v>67</v>
      </c>
      <c r="B42" s="22" t="s">
        <v>98</v>
      </c>
      <c r="C42" s="22">
        <v>114663</v>
      </c>
      <c r="D42" s="22">
        <v>1836</v>
      </c>
      <c r="E42" s="48">
        <f t="shared" si="4"/>
        <v>2439.6382978723404</v>
      </c>
      <c r="F42" s="48">
        <f t="shared" si="2"/>
        <v>39.063829787234042</v>
      </c>
      <c r="G42" s="16">
        <f t="shared" si="5"/>
        <v>6.520526504925539E-2</v>
      </c>
      <c r="H42" s="16">
        <f t="shared" si="5"/>
        <v>0.25163328236130783</v>
      </c>
      <c r="I42" s="53">
        <f t="shared" si="3"/>
        <v>10.630233310705032</v>
      </c>
      <c r="J42" s="53">
        <f t="shared" si="3"/>
        <v>2.75459261213582</v>
      </c>
    </row>
    <row r="43" spans="1:10" x14ac:dyDescent="0.2">
      <c r="A43" s="52" t="s">
        <v>68</v>
      </c>
      <c r="B43" t="s">
        <v>99</v>
      </c>
      <c r="C43" s="22">
        <v>122934</v>
      </c>
      <c r="D43" s="22">
        <v>2395</v>
      </c>
      <c r="E43" s="48">
        <f t="shared" si="4"/>
        <v>2615.6170212765956</v>
      </c>
      <c r="F43" s="48">
        <f t="shared" si="2"/>
        <v>50.957446808510639</v>
      </c>
      <c r="G43" s="16">
        <f t="shared" ref="G43:H58" si="6">LN(C45/C41)/4</f>
        <v>5.9683350974008446E-2</v>
      </c>
      <c r="H43" s="16">
        <f t="shared" si="6"/>
        <v>0.24283762726429561</v>
      </c>
      <c r="I43" s="51">
        <f t="shared" si="3"/>
        <v>11.613744356643188</v>
      </c>
      <c r="J43" s="51">
        <f t="shared" si="3"/>
        <v>2.8543648213361483</v>
      </c>
    </row>
    <row r="44" spans="1:10" x14ac:dyDescent="0.2">
      <c r="A44" s="52" t="s">
        <v>69</v>
      </c>
      <c r="B44" t="s">
        <v>100</v>
      </c>
      <c r="C44" s="22">
        <v>130407</v>
      </c>
      <c r="D44" s="22">
        <v>3100</v>
      </c>
      <c r="E44" s="48">
        <f t="shared" si="4"/>
        <v>2774.6170212765956</v>
      </c>
      <c r="F44" s="48">
        <f t="shared" si="2"/>
        <v>65.957446808510639</v>
      </c>
      <c r="G44" s="16">
        <f t="shared" si="6"/>
        <v>5.5795044930409196E-2</v>
      </c>
      <c r="H44" s="16">
        <f t="shared" si="6"/>
        <v>0.22545181651389384</v>
      </c>
      <c r="I44" s="51">
        <f t="shared" si="3"/>
        <v>12.423095660635788</v>
      </c>
      <c r="J44" s="51">
        <f t="shared" si="3"/>
        <v>3.0744803536201668</v>
      </c>
    </row>
    <row r="45" spans="1:10" x14ac:dyDescent="0.2">
      <c r="A45" s="52" t="s">
        <v>70</v>
      </c>
      <c r="B45" s="22" t="s">
        <v>101</v>
      </c>
      <c r="C45" s="22">
        <v>136984</v>
      </c>
      <c r="D45" s="22">
        <v>3780</v>
      </c>
      <c r="E45" s="48">
        <f t="shared" si="4"/>
        <v>2914.5531914893618</v>
      </c>
      <c r="F45" s="48">
        <f t="shared" si="2"/>
        <v>80.425531914893611</v>
      </c>
      <c r="G45" s="16">
        <f t="shared" si="6"/>
        <v>4.8641141816371844E-2</v>
      </c>
      <c r="H45" s="16">
        <f t="shared" si="6"/>
        <v>0.19975737018315257</v>
      </c>
      <c r="I45" s="51">
        <f t="shared" si="3"/>
        <v>14.250224289073799</v>
      </c>
      <c r="J45" s="51">
        <f t="shared" si="3"/>
        <v>3.4699454639616847</v>
      </c>
    </row>
    <row r="46" spans="1:10" x14ac:dyDescent="0.2">
      <c r="A46" s="52" t="s">
        <v>71</v>
      </c>
      <c r="B46" s="22" t="s">
        <v>103</v>
      </c>
      <c r="C46" s="22">
        <v>143334</v>
      </c>
      <c r="D46" s="22">
        <v>4524</v>
      </c>
      <c r="E46" s="48">
        <f t="shared" si="4"/>
        <v>3049.6595744680849</v>
      </c>
      <c r="F46" s="48">
        <f t="shared" si="2"/>
        <v>96.255319148936167</v>
      </c>
      <c r="G46" s="16">
        <f t="shared" si="6"/>
        <v>4.2787645632832522E-2</v>
      </c>
      <c r="H46" s="16">
        <f t="shared" si="6"/>
        <v>0.17328679513998632</v>
      </c>
      <c r="I46" s="51">
        <f t="shared" si="3"/>
        <v>16.19970368334705</v>
      </c>
      <c r="J46" s="51">
        <f t="shared" si="3"/>
        <v>4</v>
      </c>
    </row>
    <row r="47" spans="1:10" x14ac:dyDescent="0.2">
      <c r="A47" s="54" t="s">
        <v>72</v>
      </c>
      <c r="B47" s="22" t="s">
        <v>107</v>
      </c>
      <c r="C47" s="22">
        <v>149338</v>
      </c>
      <c r="D47" s="22">
        <v>5325</v>
      </c>
      <c r="E47" s="48">
        <f t="shared" si="4"/>
        <v>3177.4042553191489</v>
      </c>
      <c r="F47" s="48">
        <f t="shared" si="2"/>
        <v>113.29787234042553</v>
      </c>
      <c r="G47" s="16">
        <f t="shared" si="6"/>
        <v>3.7239576796164714E-2</v>
      </c>
      <c r="H47" s="16">
        <f t="shared" si="6"/>
        <v>0.15586136027635181</v>
      </c>
      <c r="I47" s="53">
        <f t="shared" si="3"/>
        <v>18.613186297845687</v>
      </c>
      <c r="J47" s="53">
        <f t="shared" si="3"/>
        <v>4.4472034590930845</v>
      </c>
    </row>
    <row r="48" spans="1:10" x14ac:dyDescent="0.2">
      <c r="A48" s="54" t="s">
        <v>73</v>
      </c>
      <c r="B48" s="22" t="s">
        <v>108</v>
      </c>
      <c r="C48" s="22">
        <v>154750</v>
      </c>
      <c r="D48" s="22">
        <v>6200</v>
      </c>
      <c r="E48" s="48">
        <f t="shared" si="4"/>
        <v>3292.5531914893618</v>
      </c>
      <c r="F48" s="48">
        <f t="shared" si="2"/>
        <v>131.91489361702128</v>
      </c>
      <c r="G48" s="16">
        <f t="shared" si="6"/>
        <v>3.385964388581799E-2</v>
      </c>
      <c r="H48" s="16">
        <f t="shared" si="6"/>
        <v>0.14241747827396972</v>
      </c>
      <c r="I48" s="53">
        <f t="shared" si="3"/>
        <v>20.471189327843696</v>
      </c>
      <c r="J48" s="53">
        <f t="shared" si="3"/>
        <v>4.8670092249950674</v>
      </c>
    </row>
    <row r="49" spans="1:10" x14ac:dyDescent="0.2">
      <c r="A49" s="54" t="s">
        <v>74</v>
      </c>
      <c r="B49" s="22" t="s">
        <v>109</v>
      </c>
      <c r="C49" s="22">
        <v>158987</v>
      </c>
      <c r="D49" s="22">
        <v>7051</v>
      </c>
      <c r="E49" s="48">
        <f t="shared" si="4"/>
        <v>3382.7021276595747</v>
      </c>
      <c r="F49" s="48">
        <f t="shared" si="2"/>
        <v>150.02127659574469</v>
      </c>
      <c r="G49" s="16">
        <f t="shared" si="6"/>
        <v>3.0212044462093048E-2</v>
      </c>
      <c r="H49" s="16">
        <f t="shared" si="6"/>
        <v>0.12478802974003823</v>
      </c>
      <c r="I49" s="51">
        <f t="shared" si="3"/>
        <v>22.942743296622471</v>
      </c>
      <c r="J49" s="51">
        <f t="shared" si="3"/>
        <v>5.5545967189635741</v>
      </c>
    </row>
    <row r="50" spans="1:10" x14ac:dyDescent="0.2">
      <c r="A50" s="52" t="s">
        <v>75</v>
      </c>
      <c r="B50" s="22" t="s">
        <v>110</v>
      </c>
      <c r="C50" s="22">
        <v>164123</v>
      </c>
      <c r="D50" s="22">
        <v>7997</v>
      </c>
      <c r="E50" s="48">
        <f t="shared" si="4"/>
        <v>3491.9787234042551</v>
      </c>
      <c r="F50" s="48">
        <f t="shared" si="2"/>
        <v>170.14893617021278</v>
      </c>
      <c r="G50" s="16">
        <f t="shared" si="6"/>
        <v>2.9288107349701182E-2</v>
      </c>
      <c r="H50" s="16">
        <f t="shared" si="6"/>
        <v>0.11264045598556117</v>
      </c>
      <c r="I50" s="51">
        <f t="shared" si="3"/>
        <v>23.666506417903349</v>
      </c>
      <c r="J50" s="51">
        <f t="shared" si="3"/>
        <v>6.1536254846908323</v>
      </c>
    </row>
    <row r="51" spans="1:10" x14ac:dyDescent="0.2">
      <c r="A51" s="52" t="s">
        <v>76</v>
      </c>
      <c r="B51" s="22" t="s">
        <v>112</v>
      </c>
      <c r="C51" s="22">
        <v>168521</v>
      </c>
      <c r="D51" s="22">
        <v>8772</v>
      </c>
      <c r="E51" s="48">
        <f t="shared" si="4"/>
        <v>3585.5531914893618</v>
      </c>
      <c r="F51" s="48">
        <f t="shared" si="4"/>
        <v>186.63829787234042</v>
      </c>
      <c r="G51" s="16">
        <f t="shared" si="6"/>
        <v>2.8839279028629167E-2</v>
      </c>
      <c r="H51" s="16">
        <f t="shared" si="6"/>
        <v>0.10485200351929427</v>
      </c>
      <c r="I51" s="51">
        <f t="shared" si="3"/>
        <v>24.034830408619026</v>
      </c>
      <c r="J51" s="51">
        <f t="shared" si="3"/>
        <v>6.6107194645297955</v>
      </c>
    </row>
    <row r="52" spans="1:10" x14ac:dyDescent="0.2">
      <c r="A52" s="52" t="s">
        <v>79</v>
      </c>
      <c r="B52" t="s">
        <v>34</v>
      </c>
      <c r="C52" s="22">
        <v>173984</v>
      </c>
      <c r="D52" s="22">
        <v>9729</v>
      </c>
      <c r="E52" s="48">
        <f t="shared" si="4"/>
        <v>3701.7872340425533</v>
      </c>
      <c r="F52" s="48">
        <f t="shared" si="4"/>
        <v>207</v>
      </c>
      <c r="G52" s="16">
        <f t="shared" si="6"/>
        <v>2.706034832261861E-2</v>
      </c>
      <c r="H52" s="16">
        <f t="shared" si="6"/>
        <v>9.3113933604665924E-2</v>
      </c>
      <c r="I52" s="51">
        <f t="shared" si="3"/>
        <v>25.614865422134002</v>
      </c>
      <c r="J52" s="51">
        <f t="shared" si="3"/>
        <v>7.4440758082763647</v>
      </c>
    </row>
    <row r="53" spans="1:10" x14ac:dyDescent="0.2">
      <c r="A53" s="52" t="s">
        <v>80</v>
      </c>
      <c r="B53" t="s">
        <v>35</v>
      </c>
      <c r="C53" s="22">
        <v>178427</v>
      </c>
      <c r="D53" s="22">
        <v>10725</v>
      </c>
      <c r="E53" s="48">
        <f t="shared" si="4"/>
        <v>3796.3191489361702</v>
      </c>
      <c r="F53" s="48">
        <f t="shared" si="4"/>
        <v>228.19148936170214</v>
      </c>
      <c r="G53" s="16">
        <f t="shared" si="6"/>
        <v>2.540705187909735E-2</v>
      </c>
      <c r="H53" s="16">
        <f t="shared" si="6"/>
        <v>8.6169743635349655E-2</v>
      </c>
      <c r="I53" s="51">
        <f t="shared" si="3"/>
        <v>27.281684780208789</v>
      </c>
      <c r="J53" s="51">
        <f t="shared" si="3"/>
        <v>8.0439740367939727</v>
      </c>
    </row>
    <row r="54" spans="1:10" x14ac:dyDescent="0.2">
      <c r="A54" s="52" t="s">
        <v>81</v>
      </c>
      <c r="B54" t="s">
        <v>36</v>
      </c>
      <c r="C54" s="22">
        <v>182885</v>
      </c>
      <c r="D54" s="22">
        <v>11606</v>
      </c>
      <c r="E54" s="48">
        <f t="shared" si="4"/>
        <v>3891.1702127659573</v>
      </c>
      <c r="F54" s="48">
        <f t="shared" si="4"/>
        <v>246.93617021276594</v>
      </c>
      <c r="G54" s="16">
        <f t="shared" si="6"/>
        <v>2.168470130152891E-2</v>
      </c>
      <c r="H54" s="16">
        <f t="shared" si="6"/>
        <v>7.4394361794560757E-2</v>
      </c>
      <c r="I54" s="51">
        <f t="shared" si="3"/>
        <v>31.964801862918627</v>
      </c>
      <c r="J54" s="51">
        <f t="shared" si="3"/>
        <v>9.3172004415343181</v>
      </c>
    </row>
    <row r="55" spans="1:10" x14ac:dyDescent="0.2">
      <c r="A55" s="52" t="s">
        <v>82</v>
      </c>
      <c r="B55" s="22" t="s">
        <v>37</v>
      </c>
      <c r="C55" s="22">
        <v>186548</v>
      </c>
      <c r="D55" s="22">
        <v>12382</v>
      </c>
      <c r="E55" s="48">
        <f t="shared" si="4"/>
        <v>3969.1063829787236</v>
      </c>
      <c r="F55" s="48">
        <f t="shared" si="4"/>
        <v>263.44680851063828</v>
      </c>
      <c r="G55" s="16">
        <f t="shared" si="6"/>
        <v>1.9979742293876977E-2</v>
      </c>
      <c r="H55" s="16">
        <f t="shared" si="6"/>
        <v>6.3493353177248135E-2</v>
      </c>
      <c r="I55" s="51">
        <f t="shared" si="3"/>
        <v>34.692498550012246</v>
      </c>
      <c r="J55" s="51">
        <f t="shared" si="3"/>
        <v>10.916846344922982</v>
      </c>
    </row>
    <row r="56" spans="1:10" ht="15" x14ac:dyDescent="0.2">
      <c r="A56" s="52" t="s">
        <v>85</v>
      </c>
      <c r="B56" t="s">
        <v>38</v>
      </c>
      <c r="C56" s="56">
        <v>189749</v>
      </c>
      <c r="D56" s="56">
        <v>13101</v>
      </c>
      <c r="E56" s="48">
        <f t="shared" si="4"/>
        <v>4037.2127659574467</v>
      </c>
      <c r="F56" s="48">
        <f t="shared" si="4"/>
        <v>278.74468085106383</v>
      </c>
      <c r="G56" s="16">
        <f t="shared" si="6"/>
        <v>1.7902872094759596E-2</v>
      </c>
      <c r="H56" s="16">
        <f t="shared" si="6"/>
        <v>5.6620268495374208E-2</v>
      </c>
      <c r="I56" s="51">
        <f t="shared" si="3"/>
        <v>38.717093932813079</v>
      </c>
      <c r="J56" s="51">
        <f t="shared" si="3"/>
        <v>12.242032738092268</v>
      </c>
    </row>
    <row r="57" spans="1:10" ht="15" x14ac:dyDescent="0.2">
      <c r="A57" s="54" t="s">
        <v>89</v>
      </c>
      <c r="B57" t="s">
        <v>39</v>
      </c>
      <c r="C57" s="56">
        <v>193272</v>
      </c>
      <c r="D57" s="56">
        <v>13826</v>
      </c>
      <c r="E57" s="48">
        <f t="shared" si="4"/>
        <v>4112.1702127659573</v>
      </c>
      <c r="F57" s="48">
        <f t="shared" si="4"/>
        <v>294.17021276595744</v>
      </c>
      <c r="G57" s="16">
        <f t="shared" si="6"/>
        <v>1.7325933775181334E-2</v>
      </c>
      <c r="H57" s="16">
        <f t="shared" si="6"/>
        <v>5.3391971946670586E-2</v>
      </c>
      <c r="I57" s="53">
        <f t="shared" si="3"/>
        <v>40.006339026462705</v>
      </c>
      <c r="J57" s="53">
        <f t="shared" si="3"/>
        <v>12.982236004549154</v>
      </c>
    </row>
    <row r="58" spans="1:10" ht="15" x14ac:dyDescent="0.2">
      <c r="A58" s="54" t="s">
        <v>90</v>
      </c>
      <c r="B58" t="s">
        <v>40</v>
      </c>
      <c r="C58" s="22">
        <v>196462</v>
      </c>
      <c r="D58" s="56">
        <v>14556</v>
      </c>
      <c r="E58" s="48">
        <f t="shared" si="4"/>
        <v>4180.0425531914898</v>
      </c>
      <c r="F58" s="48">
        <f t="shared" si="4"/>
        <v>309.70212765957444</v>
      </c>
      <c r="G58" s="16">
        <f t="shared" si="6"/>
        <v>1.713567548194608E-2</v>
      </c>
      <c r="H58" s="16">
        <f t="shared" si="6"/>
        <v>5.0115625231105937E-2</v>
      </c>
      <c r="I58" s="53">
        <f t="shared" si="3"/>
        <v>40.450531482709039</v>
      </c>
      <c r="J58" s="53">
        <f t="shared" si="3"/>
        <v>13.830959453534271</v>
      </c>
    </row>
    <row r="59" spans="1:10" ht="15" x14ac:dyDescent="0.2">
      <c r="A59" s="54" t="s">
        <v>94</v>
      </c>
      <c r="B59" t="s">
        <v>41</v>
      </c>
      <c r="C59" s="56">
        <v>199935</v>
      </c>
      <c r="D59" s="56">
        <v>15330</v>
      </c>
      <c r="E59" s="48">
        <f t="shared" si="4"/>
        <v>4253.9361702127662</v>
      </c>
      <c r="F59" s="48">
        <f t="shared" si="4"/>
        <v>326.17021276595744</v>
      </c>
      <c r="G59" s="16">
        <f t="shared" ref="G59:H70" si="7">LN(C61/C57)/4</f>
        <v>1.640151753207137E-2</v>
      </c>
      <c r="H59" s="16">
        <f t="shared" si="7"/>
        <v>4.6704959609235451E-2</v>
      </c>
      <c r="I59" s="53">
        <f t="shared" si="3"/>
        <v>42.261161456833001</v>
      </c>
      <c r="J59" s="53">
        <f t="shared" si="3"/>
        <v>14.84097591260698</v>
      </c>
    </row>
    <row r="60" spans="1:10" ht="15" x14ac:dyDescent="0.2">
      <c r="A60" s="54" t="s">
        <v>95</v>
      </c>
      <c r="B60" t="s">
        <v>42</v>
      </c>
      <c r="C60" s="56">
        <v>203211</v>
      </c>
      <c r="D60" s="56">
        <v>16009</v>
      </c>
      <c r="E60" s="48">
        <f t="shared" si="4"/>
        <v>4323.6382978723404</v>
      </c>
      <c r="F60" s="48">
        <f t="shared" si="4"/>
        <v>340.61702127659572</v>
      </c>
      <c r="G60" s="16">
        <f t="shared" si="7"/>
        <v>1.5762780748652058E-2</v>
      </c>
      <c r="H60" s="16">
        <f t="shared" si="7"/>
        <v>4.1871832618383668E-2</v>
      </c>
      <c r="I60" s="53">
        <f t="shared" ref="I60:J61" si="8">LN(2)/G60</f>
        <v>43.973661222130445</v>
      </c>
      <c r="J60" s="53">
        <f t="shared" si="8"/>
        <v>16.554020619953032</v>
      </c>
    </row>
    <row r="61" spans="1:10" ht="15" x14ac:dyDescent="0.2">
      <c r="A61" s="54" t="s">
        <v>96</v>
      </c>
      <c r="B61" t="s">
        <v>43</v>
      </c>
      <c r="C61" s="56">
        <v>206377</v>
      </c>
      <c r="D61" s="55">
        <v>16666</v>
      </c>
      <c r="E61" s="48">
        <f t="shared" si="4"/>
        <v>4391</v>
      </c>
      <c r="F61" s="48">
        <f t="shared" si="4"/>
        <v>354.59574468085106</v>
      </c>
      <c r="G61" s="16">
        <f t="shared" si="7"/>
        <v>1.4065263288545292E-2</v>
      </c>
      <c r="H61" s="16">
        <f t="shared" si="7"/>
        <v>3.7837781481783024E-2</v>
      </c>
      <c r="I61" s="53">
        <f t="shared" si="8"/>
        <v>49.280782473829859</v>
      </c>
      <c r="J61" s="53">
        <f t="shared" si="8"/>
        <v>18.318917056320032</v>
      </c>
    </row>
    <row r="62" spans="1:10" ht="15" x14ac:dyDescent="0.2">
      <c r="A62" s="54" t="s">
        <v>97</v>
      </c>
      <c r="B62" t="s">
        <v>44</v>
      </c>
      <c r="C62" s="56">
        <v>209248</v>
      </c>
      <c r="D62" s="56">
        <v>17210</v>
      </c>
      <c r="E62" s="48">
        <f t="shared" si="4"/>
        <v>4452.0851063829787</v>
      </c>
      <c r="F62" s="48">
        <f t="shared" si="4"/>
        <v>366.17021276595744</v>
      </c>
      <c r="G62" s="16">
        <f t="shared" si="7"/>
        <v>1.2570379640240501E-2</v>
      </c>
      <c r="H62" s="16">
        <f t="shared" si="7"/>
        <v>3.4827072566053018E-2</v>
      </c>
      <c r="I62" s="53">
        <f>LN(2)/G62</f>
        <v>55.141308408938691</v>
      </c>
      <c r="J62" s="53">
        <f>LN(2)/H62</f>
        <v>19.902539303162001</v>
      </c>
    </row>
    <row r="63" spans="1:10" ht="15" x14ac:dyDescent="0.2">
      <c r="A63" s="54" t="s">
        <v>102</v>
      </c>
      <c r="B63" t="s">
        <v>45</v>
      </c>
      <c r="C63" s="56">
        <v>211506</v>
      </c>
      <c r="D63" s="56">
        <v>17835</v>
      </c>
      <c r="E63" s="48">
        <f t="shared" si="4"/>
        <v>4500.1276595744685</v>
      </c>
      <c r="F63" s="48">
        <f t="shared" si="4"/>
        <v>379.468085106383</v>
      </c>
      <c r="G63" s="16">
        <f t="shared" si="7"/>
        <v>1.1323999507338853E-2</v>
      </c>
      <c r="H63" s="16">
        <f t="shared" si="7"/>
        <v>3.1698998036066801E-2</v>
      </c>
      <c r="I63" s="53">
        <f t="shared" ref="I63:J66" si="9">LN(2)/G63</f>
        <v>61.210456615679888</v>
      </c>
      <c r="J63" s="53">
        <f t="shared" si="9"/>
        <v>21.866532808743337</v>
      </c>
    </row>
    <row r="64" spans="1:10" ht="15" x14ac:dyDescent="0.2">
      <c r="A64" s="52" t="s">
        <v>104</v>
      </c>
      <c r="B64" t="s">
        <v>46</v>
      </c>
      <c r="C64" s="56">
        <v>213690</v>
      </c>
      <c r="D64" s="56">
        <v>18402</v>
      </c>
      <c r="E64" s="48">
        <f t="shared" si="4"/>
        <v>4546.5957446808507</v>
      </c>
      <c r="F64" s="48">
        <f t="shared" si="4"/>
        <v>391.531914893617</v>
      </c>
      <c r="G64" s="16">
        <f t="shared" si="7"/>
        <v>1.0603560512301801E-2</v>
      </c>
      <c r="H64" s="16">
        <f t="shared" si="7"/>
        <v>3.1179676524864273E-2</v>
      </c>
      <c r="I64" s="51">
        <f t="shared" si="9"/>
        <v>65.36928607667069</v>
      </c>
      <c r="J64" s="51">
        <f t="shared" si="9"/>
        <v>22.230736743121572</v>
      </c>
    </row>
    <row r="65" spans="1:10" ht="15" x14ac:dyDescent="0.2">
      <c r="A65" s="52" t="s">
        <v>159</v>
      </c>
      <c r="B65" t="s">
        <v>47</v>
      </c>
      <c r="C65" s="56">
        <v>215940</v>
      </c>
      <c r="D65" s="56">
        <v>18919</v>
      </c>
      <c r="E65" s="48">
        <f t="shared" si="4"/>
        <v>4594.4680851063831</v>
      </c>
      <c r="F65" s="48">
        <f t="shared" si="4"/>
        <v>402.531914893617</v>
      </c>
      <c r="G65" s="16">
        <f t="shared" si="7"/>
        <v>1.0525568255605947E-2</v>
      </c>
      <c r="H65" s="16">
        <f t="shared" si="7"/>
        <v>2.645784719996273E-2</v>
      </c>
      <c r="I65" s="51">
        <f t="shared" si="9"/>
        <v>65.853658798020064</v>
      </c>
      <c r="J65" s="51">
        <f t="shared" si="9"/>
        <v>26.198170067325876</v>
      </c>
    </row>
    <row r="66" spans="1:10" ht="15" x14ac:dyDescent="0.2">
      <c r="A66" s="52" t="s">
        <v>105</v>
      </c>
      <c r="B66" t="s">
        <v>48</v>
      </c>
      <c r="C66" s="56">
        <v>218314</v>
      </c>
      <c r="D66" s="56">
        <v>19496</v>
      </c>
      <c r="E66" s="48">
        <f t="shared" si="4"/>
        <v>4644.9787234042551</v>
      </c>
      <c r="F66" s="48">
        <f t="shared" si="4"/>
        <v>414.80851063829789</v>
      </c>
      <c r="G66" s="16">
        <f t="shared" si="7"/>
        <v>1.0108048781800848E-2</v>
      </c>
      <c r="H66" s="16">
        <f t="shared" si="7"/>
        <v>2.3144869628530306E-2</v>
      </c>
      <c r="I66" s="51">
        <f t="shared" si="9"/>
        <v>68.57378664494874</v>
      </c>
      <c r="J66" s="51">
        <f t="shared" si="9"/>
        <v>29.948199825049521</v>
      </c>
    </row>
    <row r="67" spans="1:10" ht="15" x14ac:dyDescent="0.2">
      <c r="A67" s="54" t="s">
        <v>106</v>
      </c>
      <c r="B67" t="s">
        <v>132</v>
      </c>
      <c r="C67" s="56">
        <v>220601</v>
      </c>
      <c r="D67" s="56">
        <v>19826</v>
      </c>
      <c r="E67" s="48">
        <f t="shared" si="4"/>
        <v>4693.6382978723404</v>
      </c>
      <c r="F67" s="48">
        <f t="shared" si="4"/>
        <v>421.82978723404256</v>
      </c>
      <c r="G67" s="16">
        <f t="shared" si="7"/>
        <v>9.3566013797792037E-3</v>
      </c>
      <c r="H67" s="16">
        <f t="shared" si="7"/>
        <v>2.3371839612066334E-2</v>
      </c>
      <c r="I67" s="53">
        <f>LN(2)/G67</f>
        <v>74.081084832567925</v>
      </c>
      <c r="J67" s="53">
        <f>LN(2)/H67</f>
        <v>29.657365105401873</v>
      </c>
    </row>
    <row r="68" spans="1:10" ht="15" x14ac:dyDescent="0.2">
      <c r="A68" s="52" t="s">
        <v>111</v>
      </c>
      <c r="B68" t="s">
        <v>133</v>
      </c>
      <c r="C68" s="56">
        <v>222507</v>
      </c>
      <c r="D68" s="56">
        <v>20187</v>
      </c>
      <c r="E68" s="48">
        <f t="shared" si="4"/>
        <v>4734.1914893617022</v>
      </c>
      <c r="F68" s="48">
        <f t="shared" si="4"/>
        <v>429.51063829787233</v>
      </c>
      <c r="G68" s="16">
        <f t="shared" si="7"/>
        <v>7.8945860735446134E-3</v>
      </c>
      <c r="H68" s="16">
        <f t="shared" si="7"/>
        <v>2.0924380320539528E-2</v>
      </c>
      <c r="I68" s="51">
        <f t="shared" ref="I68:J70" si="10">LN(2)/G68</f>
        <v>87.800319624449557</v>
      </c>
      <c r="J68" s="51">
        <f t="shared" si="10"/>
        <v>33.126294300794505</v>
      </c>
    </row>
    <row r="69" spans="1:10" ht="15" x14ac:dyDescent="0.2">
      <c r="A69" s="23" t="s">
        <v>113</v>
      </c>
      <c r="B69" t="s">
        <v>134</v>
      </c>
      <c r="C69" s="56">
        <v>224175</v>
      </c>
      <c r="D69" s="56">
        <v>20773</v>
      </c>
      <c r="E69" s="48">
        <f t="shared" si="4"/>
        <v>4769.6808510638302</v>
      </c>
      <c r="F69" s="48">
        <f t="shared" si="4"/>
        <v>441.97872340425533</v>
      </c>
      <c r="G69" s="16">
        <f t="shared" si="7"/>
        <v>6.9260283929668759E-3</v>
      </c>
      <c r="H69" s="16">
        <f t="shared" si="7"/>
        <v>2.1563627092778398E-2</v>
      </c>
      <c r="I69" s="51">
        <f t="shared" si="10"/>
        <v>100.07859356508132</v>
      </c>
      <c r="J69" s="51">
        <f t="shared" si="10"/>
        <v>32.144275987413941</v>
      </c>
    </row>
    <row r="70" spans="1:10" ht="15" x14ac:dyDescent="0.2">
      <c r="A70" s="87" t="s">
        <v>114</v>
      </c>
      <c r="B70" s="85" t="s">
        <v>135</v>
      </c>
      <c r="C70" s="88">
        <v>225318</v>
      </c>
      <c r="D70" s="88">
        <v>21198</v>
      </c>
      <c r="E70" s="89">
        <f t="shared" si="4"/>
        <v>4794</v>
      </c>
      <c r="F70" s="89">
        <f t="shared" si="4"/>
        <v>451.02127659574467</v>
      </c>
      <c r="G70" s="100">
        <f>LN(C72/C68)/4</f>
        <v>6.2294070377195976E-3</v>
      </c>
      <c r="H70" s="100">
        <f t="shared" si="7"/>
        <v>2.2159128752416126E-2</v>
      </c>
      <c r="I70" s="86">
        <f>LN(2)/G70</f>
        <v>111.27017007604083</v>
      </c>
      <c r="J70" s="86">
        <f t="shared" si="10"/>
        <v>31.280434727577809</v>
      </c>
    </row>
    <row r="71" spans="1:10" ht="15" x14ac:dyDescent="0.2">
      <c r="A71" s="25" t="s">
        <v>125</v>
      </c>
      <c r="B71" t="s">
        <v>146</v>
      </c>
      <c r="C71" s="56">
        <v>226798</v>
      </c>
      <c r="D71" s="56">
        <v>21612</v>
      </c>
      <c r="E71" s="48">
        <f t="shared" si="4"/>
        <v>4825.489361702128</v>
      </c>
      <c r="F71" s="48">
        <f t="shared" si="4"/>
        <v>459.82978723404256</v>
      </c>
      <c r="G71" s="16"/>
      <c r="H71" s="16"/>
      <c r="I71" s="51"/>
      <c r="J71" s="51"/>
    </row>
    <row r="72" spans="1:10" ht="15" x14ac:dyDescent="0.2">
      <c r="A72" s="25" t="s">
        <v>126</v>
      </c>
      <c r="B72" t="s">
        <v>147</v>
      </c>
      <c r="C72" s="56">
        <v>228121</v>
      </c>
      <c r="D72" s="56">
        <v>22058</v>
      </c>
      <c r="E72" s="48">
        <f t="shared" si="4"/>
        <v>4853.6382978723404</v>
      </c>
      <c r="F72" s="48">
        <f t="shared" si="4"/>
        <v>469.31914893617022</v>
      </c>
      <c r="G72" s="16"/>
      <c r="H72" s="16"/>
      <c r="I72" s="51"/>
      <c r="J72" s="51"/>
    </row>
    <row r="73" spans="1:10" ht="15" x14ac:dyDescent="0.2">
      <c r="A73" s="34"/>
      <c r="B73" s="2"/>
      <c r="C73" s="56"/>
      <c r="D73" s="56"/>
      <c r="E73" s="48"/>
      <c r="F73" s="48"/>
      <c r="G73" s="16"/>
      <c r="H73" s="16"/>
      <c r="I73" s="51"/>
      <c r="J73" s="51"/>
    </row>
    <row r="74" spans="1:10" ht="15" x14ac:dyDescent="0.2">
      <c r="A74" s="34"/>
      <c r="C74" s="56"/>
      <c r="D74" s="56"/>
      <c r="E74" s="48"/>
      <c r="F74" s="48"/>
      <c r="G74" s="16"/>
      <c r="H74" s="16"/>
      <c r="I74" s="51"/>
      <c r="J74" s="51"/>
    </row>
    <row r="75" spans="1:10" ht="15" x14ac:dyDescent="0.2">
      <c r="A75" s="34"/>
      <c r="C75" s="56"/>
      <c r="D75" s="56"/>
      <c r="E75" s="48"/>
      <c r="F75" s="48"/>
      <c r="G75" s="16"/>
      <c r="H75" s="16"/>
      <c r="I75" s="51"/>
      <c r="J75" s="51"/>
    </row>
    <row r="76" spans="1:10" ht="15" x14ac:dyDescent="0.2">
      <c r="A76" s="34" t="s">
        <v>337</v>
      </c>
      <c r="B76" t="s">
        <v>160</v>
      </c>
      <c r="C76" s="56">
        <v>257304</v>
      </c>
      <c r="D76" s="56">
        <v>29368</v>
      </c>
      <c r="E76" s="48">
        <f t="shared" ref="E76:F80" si="11">C76/47</f>
        <v>5474.5531914893618</v>
      </c>
      <c r="F76" s="48">
        <f t="shared" si="11"/>
        <v>624.85106382978722</v>
      </c>
      <c r="G76" s="16"/>
      <c r="H76" s="16"/>
      <c r="I76" s="51"/>
      <c r="J76" s="51"/>
    </row>
    <row r="77" spans="1:10" ht="15" x14ac:dyDescent="0.2">
      <c r="A77" s="34" t="s">
        <v>338</v>
      </c>
      <c r="B77" t="s">
        <v>161</v>
      </c>
      <c r="C77" s="56">
        <v>257600</v>
      </c>
      <c r="D77" s="56">
        <v>29371</v>
      </c>
      <c r="E77" s="48">
        <f t="shared" si="11"/>
        <v>5480.8510638297876</v>
      </c>
      <c r="F77" s="48">
        <f t="shared" si="11"/>
        <v>624.91489361702122</v>
      </c>
      <c r="G77" s="16"/>
      <c r="H77" s="16"/>
      <c r="I77" s="51"/>
      <c r="J77" s="51"/>
    </row>
    <row r="78" spans="1:10" ht="15" x14ac:dyDescent="0.2">
      <c r="A78" s="130" t="s">
        <v>339</v>
      </c>
      <c r="B78" s="85" t="s">
        <v>162</v>
      </c>
      <c r="C78" s="88">
        <v>257853</v>
      </c>
      <c r="D78" s="88">
        <v>29373</v>
      </c>
      <c r="E78" s="89">
        <f t="shared" si="11"/>
        <v>5486.2340425531911</v>
      </c>
      <c r="F78" s="89">
        <f t="shared" si="11"/>
        <v>624.95744680851067</v>
      </c>
      <c r="G78" s="100">
        <f t="shared" ref="G78:H78" si="12">LN(C80/C76)/4</f>
        <v>1.3150147091498074E-3</v>
      </c>
      <c r="H78" s="100">
        <f t="shared" si="12"/>
        <v>1.4467346752013109E-4</v>
      </c>
      <c r="I78" s="86">
        <f t="shared" ref="I78:J78" si="13">LN(2)/G78</f>
        <v>527.10222610976246</v>
      </c>
      <c r="J78" s="86">
        <f t="shared" si="13"/>
        <v>4791.1147250513986</v>
      </c>
    </row>
    <row r="79" spans="1:10" ht="15" x14ac:dyDescent="0.2">
      <c r="A79" s="34" t="s">
        <v>340</v>
      </c>
      <c r="B79" t="s">
        <v>163</v>
      </c>
      <c r="C79" s="56">
        <v>258236</v>
      </c>
      <c r="D79" s="56">
        <v>29376</v>
      </c>
      <c r="E79" s="48">
        <f t="shared" si="11"/>
        <v>5494.3829787234044</v>
      </c>
      <c r="F79" s="48">
        <f t="shared" si="11"/>
        <v>625.02127659574467</v>
      </c>
      <c r="G79" s="16"/>
      <c r="H79" s="16"/>
      <c r="I79" s="51"/>
      <c r="J79" s="51"/>
    </row>
    <row r="80" spans="1:10" ht="15" x14ac:dyDescent="0.2">
      <c r="A80" s="34" t="s">
        <v>341</v>
      </c>
      <c r="B80" t="s">
        <v>164</v>
      </c>
      <c r="C80" s="56">
        <v>258661</v>
      </c>
      <c r="D80" s="56">
        <v>29385</v>
      </c>
      <c r="E80" s="48">
        <f t="shared" si="11"/>
        <v>5503.4255319148933</v>
      </c>
      <c r="F80" s="48">
        <f t="shared" si="11"/>
        <v>625.21276595744678</v>
      </c>
      <c r="G80" s="16"/>
      <c r="H80" s="16"/>
      <c r="I80" s="51"/>
      <c r="J80" s="51"/>
    </row>
  </sheetData>
  <phoneticPr fontId="9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EB26-4607-45E2-BB3B-C8250875389D}">
  <dimension ref="A1:K90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I29" sqref="I29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215</v>
      </c>
      <c r="E1" t="s">
        <v>216</v>
      </c>
    </row>
    <row r="2" spans="1:10" x14ac:dyDescent="0.2">
      <c r="A2" s="1"/>
      <c r="B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211</v>
      </c>
      <c r="H4" t="s">
        <v>212</v>
      </c>
      <c r="I4" t="s">
        <v>213</v>
      </c>
      <c r="J4" t="s">
        <v>213</v>
      </c>
    </row>
    <row r="5" spans="1:10" x14ac:dyDescent="0.2">
      <c r="A5" s="1"/>
      <c r="C5" t="s">
        <v>33</v>
      </c>
      <c r="D5" t="s">
        <v>32</v>
      </c>
      <c r="E5" s="47" t="s">
        <v>33</v>
      </c>
      <c r="F5" s="15" t="s">
        <v>150</v>
      </c>
      <c r="G5" t="s">
        <v>199</v>
      </c>
      <c r="H5" t="s">
        <v>199</v>
      </c>
      <c r="I5" t="s">
        <v>208</v>
      </c>
      <c r="J5" t="s">
        <v>214</v>
      </c>
    </row>
    <row r="6" spans="1:10" x14ac:dyDescent="0.2">
      <c r="A6" s="23" t="s">
        <v>124</v>
      </c>
      <c r="B6" t="s">
        <v>30</v>
      </c>
      <c r="C6">
        <v>24</v>
      </c>
      <c r="E6" s="48">
        <f t="shared" ref="E6:F37" si="0">C6/8.6</f>
        <v>2.7906976744186047</v>
      </c>
      <c r="F6" s="48"/>
    </row>
    <row r="7" spans="1:10" x14ac:dyDescent="0.2">
      <c r="A7" s="23" t="s">
        <v>93</v>
      </c>
      <c r="B7" t="s">
        <v>29</v>
      </c>
      <c r="C7">
        <v>30</v>
      </c>
      <c r="E7" s="48">
        <f t="shared" si="0"/>
        <v>3.4883720930232558</v>
      </c>
      <c r="F7" s="48"/>
      <c r="H7" s="77"/>
      <c r="J7" s="78"/>
    </row>
    <row r="8" spans="1:10" x14ac:dyDescent="0.2">
      <c r="A8" s="52" t="s">
        <v>120</v>
      </c>
      <c r="B8" t="s">
        <v>28</v>
      </c>
      <c r="C8">
        <v>58</v>
      </c>
      <c r="E8" s="48">
        <f t="shared" si="0"/>
        <v>6.7441860465116283</v>
      </c>
      <c r="F8" s="48"/>
      <c r="G8" s="16">
        <f t="shared" ref="G8:H23" si="1">LN(C10/C6)/4</f>
        <v>0.40235947810852507</v>
      </c>
      <c r="H8" s="83"/>
      <c r="I8" s="169">
        <f>LN(2)/G8</f>
        <v>1.7227062322935722</v>
      </c>
      <c r="J8" s="169"/>
    </row>
    <row r="9" spans="1:10" x14ac:dyDescent="0.2">
      <c r="A9" s="52" t="s">
        <v>49</v>
      </c>
      <c r="B9" t="s">
        <v>27</v>
      </c>
      <c r="C9">
        <v>93</v>
      </c>
      <c r="E9" s="48">
        <f t="shared" si="0"/>
        <v>10.813953488372093</v>
      </c>
      <c r="F9" s="48"/>
      <c r="G9" s="16">
        <f t="shared" si="1"/>
        <v>0.49119465833992404</v>
      </c>
      <c r="H9" s="16"/>
      <c r="I9" s="169">
        <f>LN(2)/G9</f>
        <v>1.4111455993893627</v>
      </c>
      <c r="J9" s="169"/>
    </row>
    <row r="10" spans="1:10" x14ac:dyDescent="0.2">
      <c r="A10" s="52" t="s">
        <v>50</v>
      </c>
      <c r="B10" t="s">
        <v>26</v>
      </c>
      <c r="C10">
        <v>120</v>
      </c>
      <c r="D10">
        <v>1</v>
      </c>
      <c r="E10" s="48">
        <f t="shared" si="0"/>
        <v>13.953488372093023</v>
      </c>
      <c r="F10" s="51">
        <f t="shared" si="0"/>
        <v>0.11627906976744186</v>
      </c>
      <c r="G10" s="16">
        <f t="shared" si="1"/>
        <v>0.38263599249110936</v>
      </c>
      <c r="H10" s="16"/>
      <c r="I10" s="169">
        <f t="shared" ref="I10:J46" si="2">LN(2)/G10</f>
        <v>1.8115054363999767</v>
      </c>
      <c r="J10" s="169"/>
    </row>
    <row r="11" spans="1:10" x14ac:dyDescent="0.2">
      <c r="A11" s="52" t="s">
        <v>51</v>
      </c>
      <c r="B11" t="s">
        <v>25</v>
      </c>
      <c r="C11">
        <v>214</v>
      </c>
      <c r="D11">
        <v>1</v>
      </c>
      <c r="E11" s="48">
        <f t="shared" si="0"/>
        <v>24.88372093023256</v>
      </c>
      <c r="F11" s="51">
        <f t="shared" si="0"/>
        <v>0.11627906976744186</v>
      </c>
      <c r="G11" s="16">
        <f t="shared" si="1"/>
        <v>0.31813386894080814</v>
      </c>
      <c r="H11" s="16"/>
      <c r="I11" s="169">
        <f t="shared" si="2"/>
        <v>2.1787909060663768</v>
      </c>
      <c r="J11" s="169"/>
    </row>
    <row r="12" spans="1:10" x14ac:dyDescent="0.2">
      <c r="A12" s="52" t="s">
        <v>52</v>
      </c>
      <c r="B12" t="s">
        <v>24</v>
      </c>
      <c r="C12">
        <v>268</v>
      </c>
      <c r="D12">
        <v>1</v>
      </c>
      <c r="E12" s="48">
        <f t="shared" si="0"/>
        <v>31.162790697674421</v>
      </c>
      <c r="F12" s="51">
        <f t="shared" si="0"/>
        <v>0.11627906976744186</v>
      </c>
      <c r="G12" s="16">
        <f t="shared" si="1"/>
        <v>0.28419101365812149</v>
      </c>
      <c r="H12" s="16">
        <f t="shared" si="1"/>
        <v>0.17328679513998632</v>
      </c>
      <c r="I12" s="169">
        <f t="shared" si="2"/>
        <v>2.4390186432629193</v>
      </c>
      <c r="J12" s="169">
        <f>LN(2)/H12</f>
        <v>4</v>
      </c>
    </row>
    <row r="13" spans="1:10" x14ac:dyDescent="0.2">
      <c r="A13" s="52" t="s">
        <v>53</v>
      </c>
      <c r="B13" t="s">
        <v>23</v>
      </c>
      <c r="C13">
        <v>332</v>
      </c>
      <c r="D13">
        <v>2</v>
      </c>
      <c r="E13" s="48">
        <f t="shared" si="0"/>
        <v>38.604651162790702</v>
      </c>
      <c r="F13" s="51">
        <f t="shared" si="0"/>
        <v>0.23255813953488372</v>
      </c>
      <c r="G13" s="16">
        <f t="shared" si="1"/>
        <v>0.21065350276869432</v>
      </c>
      <c r="H13" s="16">
        <f t="shared" si="1"/>
        <v>0.40235947810852507</v>
      </c>
      <c r="I13" s="169">
        <f t="shared" si="2"/>
        <v>3.2904612145046914</v>
      </c>
      <c r="J13" s="169">
        <f t="shared" si="2"/>
        <v>1.7227062322935722</v>
      </c>
    </row>
    <row r="14" spans="1:10" x14ac:dyDescent="0.2">
      <c r="A14" s="52" t="s">
        <v>54</v>
      </c>
      <c r="B14" t="s">
        <v>22</v>
      </c>
      <c r="C14">
        <v>374</v>
      </c>
      <c r="D14">
        <v>2</v>
      </c>
      <c r="E14" s="48">
        <f t="shared" si="0"/>
        <v>43.488372093023258</v>
      </c>
      <c r="F14" s="51">
        <f t="shared" si="0"/>
        <v>0.23255813953488372</v>
      </c>
      <c r="G14" s="16">
        <f t="shared" si="1"/>
        <v>0.2222643953539491</v>
      </c>
      <c r="H14" s="16">
        <f t="shared" si="1"/>
        <v>0.48647753726382831</v>
      </c>
      <c r="I14" s="169">
        <f t="shared" si="2"/>
        <v>3.1185704730446373</v>
      </c>
      <c r="J14" s="169">
        <f t="shared" si="2"/>
        <v>1.4248287484320887</v>
      </c>
    </row>
    <row r="15" spans="1:10" x14ac:dyDescent="0.2">
      <c r="A15" s="52" t="s">
        <v>55</v>
      </c>
      <c r="B15" t="s">
        <v>21</v>
      </c>
      <c r="C15">
        <v>497</v>
      </c>
      <c r="D15">
        <v>5</v>
      </c>
      <c r="E15" s="48">
        <f t="shared" si="0"/>
        <v>57.79069767441861</v>
      </c>
      <c r="F15" s="48">
        <f t="shared" si="0"/>
        <v>0.58139534883720934</v>
      </c>
      <c r="G15" s="16">
        <f t="shared" si="1"/>
        <v>0.24026418643596542</v>
      </c>
      <c r="H15" s="16">
        <f t="shared" si="1"/>
        <v>0.40235947810852507</v>
      </c>
      <c r="I15" s="169">
        <f t="shared" si="2"/>
        <v>2.8849375799280059</v>
      </c>
      <c r="J15" s="169">
        <f t="shared" si="2"/>
        <v>1.7227062322935722</v>
      </c>
    </row>
    <row r="16" spans="1:10" x14ac:dyDescent="0.2">
      <c r="A16" s="52" t="s">
        <v>56</v>
      </c>
      <c r="B16" t="s">
        <v>20</v>
      </c>
      <c r="C16">
        <v>652</v>
      </c>
      <c r="D16">
        <v>7</v>
      </c>
      <c r="E16" s="48">
        <f t="shared" si="0"/>
        <v>75.813953488372093</v>
      </c>
      <c r="F16" s="48">
        <f t="shared" si="0"/>
        <v>0.81395348837209303</v>
      </c>
      <c r="G16" s="16">
        <f t="shared" si="1"/>
        <v>0.27841254150816253</v>
      </c>
      <c r="H16" s="16">
        <f t="shared" si="1"/>
        <v>0.42618702305960632</v>
      </c>
      <c r="I16" s="169">
        <f t="shared" si="2"/>
        <v>2.4896406491071219</v>
      </c>
      <c r="J16" s="169">
        <f t="shared" si="2"/>
        <v>1.6263920369602667</v>
      </c>
    </row>
    <row r="17" spans="1:10" x14ac:dyDescent="0.2">
      <c r="A17" s="52" t="s">
        <v>57</v>
      </c>
      <c r="B17" t="s">
        <v>19</v>
      </c>
      <c r="C17">
        <v>868</v>
      </c>
      <c r="D17">
        <v>10</v>
      </c>
      <c r="E17" s="48">
        <f t="shared" si="0"/>
        <v>100.93023255813954</v>
      </c>
      <c r="F17" s="48">
        <f t="shared" si="0"/>
        <v>1.1627906976744187</v>
      </c>
      <c r="G17" s="16">
        <f t="shared" si="1"/>
        <v>0.25440474600101071</v>
      </c>
      <c r="H17" s="16">
        <f t="shared" si="1"/>
        <v>0.25740485429528953</v>
      </c>
      <c r="I17" s="169">
        <f t="shared" si="2"/>
        <v>2.7245843147800062</v>
      </c>
      <c r="J17" s="169">
        <f t="shared" si="2"/>
        <v>2.6928287054166473</v>
      </c>
    </row>
    <row r="18" spans="1:10" x14ac:dyDescent="0.2">
      <c r="A18" s="52" t="s">
        <v>58</v>
      </c>
      <c r="B18" t="s">
        <v>18</v>
      </c>
      <c r="C18">
        <v>1139</v>
      </c>
      <c r="D18">
        <v>11</v>
      </c>
      <c r="E18" s="48">
        <f t="shared" si="0"/>
        <v>132.44186046511629</v>
      </c>
      <c r="F18" s="48">
        <f t="shared" si="0"/>
        <v>1.2790697674418605</v>
      </c>
      <c r="G18" s="16">
        <f t="shared" si="1"/>
        <v>0.30596641192241464</v>
      </c>
      <c r="H18" s="16">
        <f t="shared" si="1"/>
        <v>0.28628307607575065</v>
      </c>
      <c r="I18" s="169">
        <f t="shared" si="2"/>
        <v>2.2654355300140261</v>
      </c>
      <c r="J18" s="169">
        <f t="shared" si="2"/>
        <v>2.4211950984365496</v>
      </c>
    </row>
    <row r="19" spans="1:10" x14ac:dyDescent="0.2">
      <c r="A19" s="52" t="s">
        <v>59</v>
      </c>
      <c r="B19" t="s">
        <v>17</v>
      </c>
      <c r="C19">
        <v>1375</v>
      </c>
      <c r="D19">
        <v>14</v>
      </c>
      <c r="E19" s="48">
        <f t="shared" si="0"/>
        <v>159.88372093023256</v>
      </c>
      <c r="F19" s="48">
        <f t="shared" si="0"/>
        <v>1.6279069767441861</v>
      </c>
      <c r="G19" s="16">
        <f t="shared" si="1"/>
        <v>0.24931366851675305</v>
      </c>
      <c r="H19" s="16">
        <f t="shared" si="1"/>
        <v>0.29848061711810864</v>
      </c>
      <c r="I19" s="169">
        <f t="shared" si="2"/>
        <v>2.7802213359728736</v>
      </c>
      <c r="J19" s="169">
        <f t="shared" si="2"/>
        <v>2.3222519011533245</v>
      </c>
    </row>
    <row r="20" spans="1:10" x14ac:dyDescent="0.2">
      <c r="A20" s="52" t="s">
        <v>60</v>
      </c>
      <c r="B20" t="s">
        <v>16</v>
      </c>
      <c r="C20">
        <v>2217</v>
      </c>
      <c r="D20">
        <v>22</v>
      </c>
      <c r="E20" s="48">
        <f t="shared" si="0"/>
        <v>257.7906976744186</v>
      </c>
      <c r="F20" s="48">
        <f t="shared" si="0"/>
        <v>2.558139534883721</v>
      </c>
      <c r="G20" s="16">
        <f t="shared" si="1"/>
        <v>0.2196342241687694</v>
      </c>
      <c r="H20" s="16">
        <f t="shared" si="1"/>
        <v>0.32274604532889145</v>
      </c>
      <c r="I20" s="169">
        <f t="shared" si="2"/>
        <v>3.1559160835850575</v>
      </c>
      <c r="J20" s="169">
        <f t="shared" si="2"/>
        <v>2.1476550699594164</v>
      </c>
    </row>
    <row r="21" spans="1:10" x14ac:dyDescent="0.2">
      <c r="A21" s="52" t="s">
        <v>61</v>
      </c>
      <c r="B21" t="s">
        <v>15</v>
      </c>
      <c r="C21">
        <v>2353</v>
      </c>
      <c r="D21">
        <v>33</v>
      </c>
      <c r="E21" s="48">
        <f t="shared" si="0"/>
        <v>273.60465116279073</v>
      </c>
      <c r="F21" s="48">
        <f t="shared" si="0"/>
        <v>3.8372093023255816</v>
      </c>
      <c r="G21" s="16">
        <f t="shared" si="1"/>
        <v>0.20444385528022049</v>
      </c>
      <c r="H21" s="16">
        <f t="shared" si="1"/>
        <v>0.31319074212384201</v>
      </c>
      <c r="I21" s="169">
        <f t="shared" si="2"/>
        <v>3.3904035883586952</v>
      </c>
      <c r="J21" s="169">
        <f t="shared" si="2"/>
        <v>2.2131790226604489</v>
      </c>
    </row>
    <row r="22" spans="1:10" x14ac:dyDescent="0.2">
      <c r="A22" s="52" t="s">
        <v>62</v>
      </c>
      <c r="B22" t="s">
        <v>14</v>
      </c>
      <c r="C22">
        <v>2742</v>
      </c>
      <c r="D22">
        <v>40</v>
      </c>
      <c r="E22" s="48">
        <f t="shared" si="0"/>
        <v>318.83720930232562</v>
      </c>
      <c r="F22" s="48">
        <f t="shared" si="0"/>
        <v>4.6511627906976747</v>
      </c>
      <c r="G22" s="16">
        <f t="shared" si="1"/>
        <v>0.16103850469798861</v>
      </c>
      <c r="H22" s="16">
        <f t="shared" si="1"/>
        <v>0.2508255272159462</v>
      </c>
      <c r="I22" s="169">
        <f t="shared" si="2"/>
        <v>4.3042325924465867</v>
      </c>
      <c r="J22" s="169">
        <f t="shared" si="2"/>
        <v>2.7634634650371366</v>
      </c>
    </row>
    <row r="23" spans="1:10" x14ac:dyDescent="0.2">
      <c r="A23" s="52" t="s">
        <v>63</v>
      </c>
      <c r="B23" t="s">
        <v>13</v>
      </c>
      <c r="C23">
        <v>3115</v>
      </c>
      <c r="D23">
        <v>49</v>
      </c>
      <c r="E23" s="48">
        <f t="shared" si="0"/>
        <v>362.2093023255814</v>
      </c>
      <c r="F23" s="48">
        <f t="shared" si="0"/>
        <v>5.6976744186046515</v>
      </c>
      <c r="G23" s="16">
        <f t="shared" si="1"/>
        <v>0.21425628803559416</v>
      </c>
      <c r="H23" s="16">
        <f t="shared" si="1"/>
        <v>0.22448539830148964</v>
      </c>
      <c r="I23" s="169">
        <f t="shared" si="2"/>
        <v>3.2351310989052209</v>
      </c>
      <c r="J23" s="169">
        <f t="shared" si="2"/>
        <v>3.0877161089516871</v>
      </c>
    </row>
    <row r="24" spans="1:10" x14ac:dyDescent="0.2">
      <c r="A24" s="52" t="s">
        <v>64</v>
      </c>
      <c r="B24" t="s">
        <v>12</v>
      </c>
      <c r="C24">
        <v>4222</v>
      </c>
      <c r="D24">
        <v>60</v>
      </c>
      <c r="E24" s="48">
        <f t="shared" si="0"/>
        <v>490.93023255813955</v>
      </c>
      <c r="F24" s="48">
        <f t="shared" si="0"/>
        <v>6.9767441860465116</v>
      </c>
      <c r="G24" s="16">
        <f t="shared" ref="G24:H39" si="3">LN(C26/C22)/4</f>
        <v>0.21864674923092642</v>
      </c>
      <c r="H24" s="16">
        <f t="shared" si="3"/>
        <v>0.23156026568183077</v>
      </c>
      <c r="I24" s="169">
        <f t="shared" si="2"/>
        <v>3.1701691564042851</v>
      </c>
      <c r="J24" s="169">
        <f t="shared" si="2"/>
        <v>2.9933770308950405</v>
      </c>
    </row>
    <row r="25" spans="1:10" x14ac:dyDescent="0.2">
      <c r="A25" s="52" t="s">
        <v>65</v>
      </c>
      <c r="B25" t="s">
        <v>11</v>
      </c>
      <c r="C25">
        <v>5544</v>
      </c>
      <c r="D25">
        <v>81</v>
      </c>
      <c r="E25" s="48">
        <f t="shared" si="0"/>
        <v>644.65116279069775</v>
      </c>
      <c r="F25" s="48">
        <f t="shared" si="0"/>
        <v>9.4186046511627914</v>
      </c>
      <c r="G25" s="16">
        <f t="shared" si="3"/>
        <v>0.21880029470596893</v>
      </c>
      <c r="H25" s="16">
        <f t="shared" si="3"/>
        <v>0.21544247324893451</v>
      </c>
      <c r="I25" s="169">
        <f t="shared" si="2"/>
        <v>3.1679444558857628</v>
      </c>
      <c r="J25" s="169">
        <f t="shared" si="2"/>
        <v>3.2173190834058221</v>
      </c>
    </row>
    <row r="26" spans="1:10" x14ac:dyDescent="0.2">
      <c r="A26" s="52" t="s">
        <v>66</v>
      </c>
      <c r="B26" t="s">
        <v>10</v>
      </c>
      <c r="C26">
        <v>6575</v>
      </c>
      <c r="D26">
        <v>101</v>
      </c>
      <c r="E26" s="48">
        <f t="shared" si="0"/>
        <v>764.53488372093022</v>
      </c>
      <c r="F26" s="48">
        <f t="shared" si="0"/>
        <v>11.744186046511629</v>
      </c>
      <c r="G26" s="16">
        <f t="shared" si="3"/>
        <v>0.18346860719084818</v>
      </c>
      <c r="H26" s="16">
        <f t="shared" si="3"/>
        <v>0.22231551487155893</v>
      </c>
      <c r="I26" s="169">
        <f t="shared" si="2"/>
        <v>3.7780151665887884</v>
      </c>
      <c r="J26" s="169">
        <f t="shared" si="2"/>
        <v>3.1178533849084071</v>
      </c>
    </row>
    <row r="27" spans="1:10" x14ac:dyDescent="0.2">
      <c r="A27" s="52" t="s">
        <v>67</v>
      </c>
      <c r="B27" t="s">
        <v>9</v>
      </c>
      <c r="C27">
        <v>7474</v>
      </c>
      <c r="D27">
        <v>116</v>
      </c>
      <c r="E27" s="48">
        <f t="shared" si="0"/>
        <v>869.06976744186045</v>
      </c>
      <c r="F27" s="48">
        <f t="shared" si="0"/>
        <v>13.488372093023257</v>
      </c>
      <c r="G27" s="16">
        <f t="shared" si="3"/>
        <v>0.14437314000959703</v>
      </c>
      <c r="H27" s="16">
        <f t="shared" si="3"/>
        <v>0.17787407980703548</v>
      </c>
      <c r="I27" s="169">
        <f t="shared" si="2"/>
        <v>4.8010812850220557</v>
      </c>
      <c r="J27" s="169">
        <f t="shared" si="2"/>
        <v>3.8968419755812511</v>
      </c>
    </row>
    <row r="28" spans="1:10" x14ac:dyDescent="0.2">
      <c r="A28" s="52" t="s">
        <v>68</v>
      </c>
      <c r="B28" t="s">
        <v>8</v>
      </c>
      <c r="C28">
        <v>8795</v>
      </c>
      <c r="D28">
        <v>146</v>
      </c>
      <c r="E28" s="48">
        <f t="shared" si="0"/>
        <v>1022.6744186046512</v>
      </c>
      <c r="F28" s="48">
        <f t="shared" si="0"/>
        <v>16.976744186046513</v>
      </c>
      <c r="G28" s="16">
        <f t="shared" si="3"/>
        <v>0.12630323598273019</v>
      </c>
      <c r="H28" s="16">
        <f t="shared" si="3"/>
        <v>0.16954607697080823</v>
      </c>
      <c r="I28" s="169">
        <f t="shared" si="2"/>
        <v>5.4879605828525353</v>
      </c>
      <c r="J28" s="169">
        <f t="shared" si="2"/>
        <v>4.0882525443469184</v>
      </c>
    </row>
    <row r="29" spans="1:10" x14ac:dyDescent="0.2">
      <c r="A29" s="52" t="s">
        <v>69</v>
      </c>
      <c r="B29" t="s">
        <v>7</v>
      </c>
      <c r="C29">
        <v>9877</v>
      </c>
      <c r="D29">
        <v>165</v>
      </c>
      <c r="E29" s="48">
        <f t="shared" si="0"/>
        <v>1148.4883720930234</v>
      </c>
      <c r="F29" s="48">
        <f t="shared" si="0"/>
        <v>19.186046511627907</v>
      </c>
      <c r="G29" s="16">
        <f t="shared" si="3"/>
        <v>0.1144002423916045</v>
      </c>
      <c r="H29" s="16">
        <f t="shared" si="3"/>
        <v>0.18383688376258045</v>
      </c>
      <c r="I29" s="169">
        <f t="shared" si="2"/>
        <v>6.0589660132644383</v>
      </c>
      <c r="J29" s="169">
        <f t="shared" si="2"/>
        <v>3.7704467480808859</v>
      </c>
    </row>
    <row r="30" spans="1:10" x14ac:dyDescent="0.2">
      <c r="A30" s="64" t="s">
        <v>70</v>
      </c>
      <c r="B30" s="59" t="s">
        <v>6</v>
      </c>
      <c r="C30" s="59">
        <v>10897</v>
      </c>
      <c r="D30" s="59">
        <v>199</v>
      </c>
      <c r="E30" s="61">
        <f>C30/8.6</f>
        <v>1267.0930232558139</v>
      </c>
      <c r="F30" s="61">
        <f>D30/8.6</f>
        <v>23.13953488372093</v>
      </c>
      <c r="G30" s="67">
        <f>LN(C32/C28)/4</f>
        <v>9.6303030897304534E-2</v>
      </c>
      <c r="H30" s="67">
        <f>LN(D32/D28)/4</f>
        <v>0.16100362299557516</v>
      </c>
      <c r="I30" s="170">
        <f>LN(2)/G30</f>
        <v>7.1975635045079986</v>
      </c>
      <c r="J30" s="170">
        <f>LN(2)/H30</f>
        <v>4.305165111588793</v>
      </c>
    </row>
    <row r="31" spans="1:10" x14ac:dyDescent="0.2">
      <c r="A31" s="52" t="s">
        <v>71</v>
      </c>
      <c r="B31" t="s">
        <v>5</v>
      </c>
      <c r="C31">
        <v>11811</v>
      </c>
      <c r="D31">
        <v>242</v>
      </c>
      <c r="E31" s="48">
        <f t="shared" si="0"/>
        <v>1373.372093023256</v>
      </c>
      <c r="F31" s="48">
        <f t="shared" si="0"/>
        <v>28.13953488372093</v>
      </c>
      <c r="G31" s="16">
        <f t="shared" si="3"/>
        <v>8.8565599383337135E-2</v>
      </c>
      <c r="H31" s="16">
        <f t="shared" si="3"/>
        <v>0.17176703362089077</v>
      </c>
      <c r="I31" s="169">
        <f t="shared" si="2"/>
        <v>7.826370344537577</v>
      </c>
      <c r="J31" s="169">
        <f t="shared" si="2"/>
        <v>4.0353912269906189</v>
      </c>
    </row>
    <row r="32" spans="1:10" x14ac:dyDescent="0.2">
      <c r="A32" s="52" t="s">
        <v>72</v>
      </c>
      <c r="B32" t="s">
        <v>4</v>
      </c>
      <c r="C32">
        <v>12928</v>
      </c>
      <c r="D32">
        <v>278</v>
      </c>
      <c r="E32" s="48">
        <f t="shared" si="0"/>
        <v>1503.2558139534885</v>
      </c>
      <c r="F32" s="48">
        <f t="shared" si="0"/>
        <v>32.325581395348841</v>
      </c>
      <c r="G32" s="16">
        <f t="shared" si="3"/>
        <v>7.7024300249545721E-2</v>
      </c>
      <c r="H32" s="16">
        <f t="shared" si="3"/>
        <v>0.15840530031147962</v>
      </c>
      <c r="I32" s="169">
        <f t="shared" si="2"/>
        <v>8.9990714399775857</v>
      </c>
      <c r="J32" s="169">
        <f t="shared" si="2"/>
        <v>4.3757827496742729</v>
      </c>
    </row>
    <row r="33" spans="1:10" x14ac:dyDescent="0.2">
      <c r="A33" s="52" t="s">
        <v>73</v>
      </c>
      <c r="B33" t="s">
        <v>3</v>
      </c>
      <c r="C33">
        <v>14076</v>
      </c>
      <c r="D33">
        <v>328</v>
      </c>
      <c r="E33" s="48">
        <f t="shared" si="0"/>
        <v>1636.7441860465117</v>
      </c>
      <c r="F33" s="48">
        <f t="shared" si="0"/>
        <v>38.139534883720934</v>
      </c>
      <c r="G33" s="16">
        <f t="shared" si="3"/>
        <v>7.4667625009169056E-2</v>
      </c>
      <c r="H33" s="16">
        <f t="shared" si="3"/>
        <v>0.14371187063273044</v>
      </c>
      <c r="I33" s="169">
        <f t="shared" si="2"/>
        <v>9.2831020201168588</v>
      </c>
      <c r="J33" s="169">
        <f t="shared" si="2"/>
        <v>4.8231727658138261</v>
      </c>
    </row>
    <row r="34" spans="1:10" x14ac:dyDescent="0.2">
      <c r="A34" s="52" t="s">
        <v>74</v>
      </c>
      <c r="B34" t="s">
        <v>2</v>
      </c>
      <c r="C34">
        <v>14829</v>
      </c>
      <c r="D34">
        <v>375</v>
      </c>
      <c r="E34" s="48">
        <f t="shared" si="0"/>
        <v>1724.3023255813955</v>
      </c>
      <c r="F34" s="48">
        <f t="shared" si="0"/>
        <v>43.604651162790702</v>
      </c>
      <c r="G34" s="16">
        <f t="shared" si="3"/>
        <v>6.25770882624926E-2</v>
      </c>
      <c r="H34" s="16">
        <f t="shared" si="3"/>
        <v>0.14067357304062753</v>
      </c>
      <c r="I34" s="169">
        <f t="shared" si="2"/>
        <v>11.076692760973399</v>
      </c>
      <c r="J34" s="169">
        <f t="shared" si="2"/>
        <v>4.9273446716232865</v>
      </c>
    </row>
    <row r="35" spans="1:10" x14ac:dyDescent="0.2">
      <c r="A35" s="52" t="s">
        <v>75</v>
      </c>
      <c r="B35" s="22" t="s">
        <v>1</v>
      </c>
      <c r="C35">
        <v>15922</v>
      </c>
      <c r="D35">
        <v>430</v>
      </c>
      <c r="E35" s="48">
        <f t="shared" si="0"/>
        <v>1851.3953488372094</v>
      </c>
      <c r="F35" s="48">
        <f t="shared" si="0"/>
        <v>50</v>
      </c>
      <c r="G35" s="16">
        <f t="shared" si="3"/>
        <v>5.8231966783196885E-2</v>
      </c>
      <c r="H35" s="16">
        <f t="shared" si="3"/>
        <v>0.12785879850945939</v>
      </c>
      <c r="I35" s="169">
        <f t="shared" si="2"/>
        <v>11.903207445158047</v>
      </c>
      <c r="J35" s="169">
        <f t="shared" si="2"/>
        <v>5.4211926644114685</v>
      </c>
    </row>
    <row r="36" spans="1:10" x14ac:dyDescent="0.2">
      <c r="A36" s="54" t="s">
        <v>76</v>
      </c>
      <c r="B36" t="s">
        <v>0</v>
      </c>
      <c r="C36" s="22">
        <v>16605</v>
      </c>
      <c r="D36" s="22">
        <v>488</v>
      </c>
      <c r="E36" s="48">
        <f t="shared" si="0"/>
        <v>1930.8139534883721</v>
      </c>
      <c r="F36" s="48">
        <f t="shared" si="0"/>
        <v>56.744186046511629</v>
      </c>
      <c r="G36" s="28">
        <f t="shared" si="3"/>
        <v>5.9676821687410724E-2</v>
      </c>
      <c r="H36" s="28">
        <f t="shared" si="3"/>
        <v>0.12040069127227186</v>
      </c>
      <c r="I36" s="171">
        <f>LN(2)/G36</f>
        <v>11.615015025275214</v>
      </c>
      <c r="J36" s="171">
        <f>LN(2)/H36</f>
        <v>5.7570033297605852</v>
      </c>
    </row>
    <row r="37" spans="1:10" x14ac:dyDescent="0.2">
      <c r="A37" s="52" t="s">
        <v>79</v>
      </c>
      <c r="B37" t="s">
        <v>83</v>
      </c>
      <c r="C37">
        <v>17768</v>
      </c>
      <c r="D37">
        <v>547</v>
      </c>
      <c r="E37" s="48">
        <f t="shared" si="0"/>
        <v>2066.046511627907</v>
      </c>
      <c r="F37" s="48">
        <f t="shared" si="0"/>
        <v>63.604651162790702</v>
      </c>
      <c r="G37" s="16">
        <f t="shared" si="3"/>
        <v>4.813968089483793E-2</v>
      </c>
      <c r="H37" s="16">
        <f t="shared" si="3"/>
        <v>0.10862423519720645</v>
      </c>
      <c r="I37" s="169">
        <f t="shared" si="2"/>
        <v>14.398665875541194</v>
      </c>
      <c r="J37" s="169">
        <f t="shared" si="2"/>
        <v>6.3811467054432374</v>
      </c>
    </row>
    <row r="38" spans="1:10" x14ac:dyDescent="0.2">
      <c r="A38" s="52" t="s">
        <v>80</v>
      </c>
      <c r="B38" t="s">
        <v>84</v>
      </c>
      <c r="C38">
        <v>18827</v>
      </c>
      <c r="D38">
        <v>607</v>
      </c>
      <c r="E38" s="48">
        <f t="shared" ref="E38:F69" si="4">C38/8.6</f>
        <v>2189.1860465116279</v>
      </c>
      <c r="F38" s="48">
        <f t="shared" si="4"/>
        <v>70.581395348837219</v>
      </c>
      <c r="G38" s="16">
        <f t="shared" si="3"/>
        <v>5.2741226003828176E-2</v>
      </c>
      <c r="H38" s="16">
        <f t="shared" si="3"/>
        <v>9.9308652242912215E-2</v>
      </c>
      <c r="I38" s="169">
        <f t="shared" si="2"/>
        <v>13.142416911386054</v>
      </c>
      <c r="J38" s="169">
        <f t="shared" si="2"/>
        <v>6.9797259846451709</v>
      </c>
    </row>
    <row r="39" spans="1:10" x14ac:dyDescent="0.2">
      <c r="A39" s="52" t="s">
        <v>81</v>
      </c>
      <c r="B39" t="s">
        <v>86</v>
      </c>
      <c r="C39">
        <v>19303</v>
      </c>
      <c r="D39">
        <v>664</v>
      </c>
      <c r="E39" s="48">
        <f t="shared" si="4"/>
        <v>2244.5348837209303</v>
      </c>
      <c r="F39" s="48">
        <f t="shared" si="4"/>
        <v>77.209302325581405</v>
      </c>
      <c r="G39" s="16">
        <f t="shared" si="3"/>
        <v>4.2968488472473608E-2</v>
      </c>
      <c r="H39" s="16">
        <f t="shared" si="3"/>
        <v>8.7425929440309386E-2</v>
      </c>
      <c r="I39" s="169">
        <f t="shared" si="2"/>
        <v>16.131523476884414</v>
      </c>
      <c r="J39" s="169">
        <f t="shared" si="2"/>
        <v>7.9283936127118437</v>
      </c>
    </row>
    <row r="40" spans="1:10" x14ac:dyDescent="0.2">
      <c r="A40" s="52" t="s">
        <v>82</v>
      </c>
      <c r="B40" t="s">
        <v>87</v>
      </c>
      <c r="C40">
        <v>20505</v>
      </c>
      <c r="D40">
        <v>726</v>
      </c>
      <c r="E40" s="48">
        <f t="shared" si="4"/>
        <v>2384.3023255813955</v>
      </c>
      <c r="F40" s="48">
        <f t="shared" si="4"/>
        <v>84.418604651162795</v>
      </c>
      <c r="G40" s="16">
        <f t="shared" ref="G40:H55" si="5">LN(C42/C38)/4</f>
        <v>3.5009179520639741E-2</v>
      </c>
      <c r="H40" s="16">
        <f t="shared" si="5"/>
        <v>7.8525250948987463E-2</v>
      </c>
      <c r="I40" s="169">
        <f t="shared" si="2"/>
        <v>19.799012431905147</v>
      </c>
      <c r="J40" s="169">
        <f t="shared" si="2"/>
        <v>8.8270610050038059</v>
      </c>
    </row>
    <row r="41" spans="1:10" ht="15" x14ac:dyDescent="0.2">
      <c r="A41" s="52" t="s">
        <v>85</v>
      </c>
      <c r="B41" t="s">
        <v>88</v>
      </c>
      <c r="C41" s="14">
        <v>21100</v>
      </c>
      <c r="D41">
        <v>776</v>
      </c>
      <c r="E41" s="48">
        <f t="shared" si="4"/>
        <v>2453.4883720930234</v>
      </c>
      <c r="F41" s="48">
        <f t="shared" si="4"/>
        <v>90.232558139534888</v>
      </c>
      <c r="G41" s="16">
        <f t="shared" si="5"/>
        <v>3.5554076684560197E-2</v>
      </c>
      <c r="H41" s="16">
        <f t="shared" si="5"/>
        <v>7.2953771509367688E-2</v>
      </c>
      <c r="I41" s="169">
        <f t="shared" si="2"/>
        <v>19.495575337523899</v>
      </c>
      <c r="J41" s="169">
        <f t="shared" si="2"/>
        <v>9.5011836429997469</v>
      </c>
    </row>
    <row r="42" spans="1:10" ht="15" x14ac:dyDescent="0.2">
      <c r="A42" s="52" t="s">
        <v>89</v>
      </c>
      <c r="B42" t="s">
        <v>98</v>
      </c>
      <c r="C42" s="14">
        <v>21657</v>
      </c>
      <c r="D42" s="14">
        <v>831</v>
      </c>
      <c r="E42" s="48">
        <f t="shared" si="4"/>
        <v>2518.2558139534885</v>
      </c>
      <c r="F42" s="48">
        <f t="shared" si="4"/>
        <v>96.627906976744185</v>
      </c>
      <c r="G42" s="16">
        <f t="shared" si="5"/>
        <v>3.1731466004803609E-2</v>
      </c>
      <c r="H42" s="16">
        <f t="shared" si="5"/>
        <v>6.7753754991642295E-2</v>
      </c>
      <c r="I42" s="169">
        <f t="shared" si="2"/>
        <v>21.844158743091622</v>
      </c>
      <c r="J42" s="169">
        <f t="shared" si="2"/>
        <v>10.230387683242764</v>
      </c>
    </row>
    <row r="43" spans="1:10" ht="15" x14ac:dyDescent="0.2">
      <c r="A43" s="52" t="s">
        <v>90</v>
      </c>
      <c r="B43" t="s">
        <v>99</v>
      </c>
      <c r="C43" s="14">
        <v>22253</v>
      </c>
      <c r="D43" s="14">
        <v>889</v>
      </c>
      <c r="E43" s="48">
        <f t="shared" si="4"/>
        <v>2587.558139534884</v>
      </c>
      <c r="F43" s="48">
        <f t="shared" si="4"/>
        <v>103.37209302325581</v>
      </c>
      <c r="G43" s="16">
        <f t="shared" si="5"/>
        <v>3.2725883811725844E-2</v>
      </c>
      <c r="H43" s="16">
        <f t="shared" si="5"/>
        <v>6.2398684350344888E-2</v>
      </c>
      <c r="I43" s="169">
        <f t="shared" si="2"/>
        <v>21.180396060429306</v>
      </c>
      <c r="J43" s="169">
        <f t="shared" si="2"/>
        <v>11.108362103729421</v>
      </c>
    </row>
    <row r="44" spans="1:10" ht="15" x14ac:dyDescent="0.2">
      <c r="A44" s="52" t="s">
        <v>94</v>
      </c>
      <c r="B44" t="s">
        <v>100</v>
      </c>
      <c r="C44" s="14">
        <v>23280</v>
      </c>
      <c r="D44" s="14">
        <v>952</v>
      </c>
      <c r="E44" s="48">
        <f t="shared" si="4"/>
        <v>2706.9767441860467</v>
      </c>
      <c r="F44" s="48">
        <f t="shared" si="4"/>
        <v>110.69767441860465</v>
      </c>
      <c r="G44" s="16">
        <f t="shared" si="5"/>
        <v>3.1355964695844445E-2</v>
      </c>
      <c r="H44" s="16">
        <f t="shared" si="5"/>
        <v>5.7285592385865787E-2</v>
      </c>
      <c r="I44" s="169">
        <f t="shared" si="2"/>
        <v>22.105752040593636</v>
      </c>
      <c r="J44" s="169">
        <f t="shared" si="2"/>
        <v>12.099851842170478</v>
      </c>
    </row>
    <row r="45" spans="1:10" ht="15" x14ac:dyDescent="0.2">
      <c r="A45" s="80" t="s">
        <v>95</v>
      </c>
      <c r="B45" s="22" t="s">
        <v>101</v>
      </c>
      <c r="C45" s="56">
        <v>24051</v>
      </c>
      <c r="D45" s="56">
        <v>996</v>
      </c>
      <c r="E45" s="48">
        <f t="shared" si="4"/>
        <v>2796.6279069767443</v>
      </c>
      <c r="F45" s="48">
        <f t="shared" si="4"/>
        <v>115.81395348837209</v>
      </c>
      <c r="G45" s="28">
        <f t="shared" si="5"/>
        <v>3.0167465183716949E-2</v>
      </c>
      <c r="H45" s="28">
        <f t="shared" si="5"/>
        <v>5.0039816244994047E-2</v>
      </c>
      <c r="I45" s="171">
        <f t="shared" si="2"/>
        <v>22.976646408266188</v>
      </c>
      <c r="J45" s="171">
        <f t="shared" si="2"/>
        <v>13.851912987975597</v>
      </c>
    </row>
    <row r="46" spans="1:10" ht="15" x14ac:dyDescent="0.2">
      <c r="A46" s="31" t="s">
        <v>96</v>
      </c>
      <c r="B46" t="s">
        <v>103</v>
      </c>
      <c r="C46" s="56">
        <v>24551</v>
      </c>
      <c r="D46" s="56">
        <v>1045</v>
      </c>
      <c r="E46" s="48">
        <f t="shared" si="4"/>
        <v>2854.7674418604652</v>
      </c>
      <c r="F46" s="48">
        <f t="shared" si="4"/>
        <v>121.51162790697676</v>
      </c>
      <c r="G46" s="28">
        <f t="shared" si="5"/>
        <v>2.1936232008907167E-2</v>
      </c>
      <c r="H46" s="28">
        <f t="shared" si="5"/>
        <v>4.5711657250861328E-2</v>
      </c>
      <c r="I46" s="171">
        <f t="shared" si="2"/>
        <v>31.598279060801971</v>
      </c>
      <c r="J46" s="171">
        <f t="shared" si="2"/>
        <v>15.163466438243924</v>
      </c>
    </row>
    <row r="47" spans="1:10" ht="15" x14ac:dyDescent="0.2">
      <c r="A47" s="25" t="s">
        <v>97</v>
      </c>
      <c r="B47" t="s">
        <v>107</v>
      </c>
      <c r="C47" s="14">
        <v>25107</v>
      </c>
      <c r="D47" s="14">
        <v>1086</v>
      </c>
      <c r="E47" s="48">
        <f t="shared" si="4"/>
        <v>2919.4186046511627</v>
      </c>
      <c r="F47" s="48">
        <f t="shared" si="4"/>
        <v>126.27906976744187</v>
      </c>
      <c r="G47" s="16">
        <f t="shared" si="5"/>
        <v>1.6461845264572124E-2</v>
      </c>
      <c r="H47" s="16">
        <f t="shared" si="5"/>
        <v>4.0679928138089919E-2</v>
      </c>
      <c r="I47" s="169">
        <f t="shared" ref="I47:J62" si="6">LN(2)/G47</f>
        <v>42.106286957494468</v>
      </c>
      <c r="J47" s="169">
        <f t="shared" si="6"/>
        <v>17.039046337717824</v>
      </c>
    </row>
    <row r="48" spans="1:10" ht="15" x14ac:dyDescent="0.2">
      <c r="A48" s="25" t="s">
        <v>102</v>
      </c>
      <c r="B48" t="s">
        <v>108</v>
      </c>
      <c r="C48" s="14">
        <v>25415</v>
      </c>
      <c r="D48" s="14">
        <v>1143</v>
      </c>
      <c r="E48" s="48">
        <f t="shared" si="4"/>
        <v>2955.2325581395348</v>
      </c>
      <c r="F48" s="48">
        <f t="shared" si="4"/>
        <v>132.90697674418604</v>
      </c>
      <c r="G48" s="16">
        <f t="shared" si="5"/>
        <v>1.371984459620224E-2</v>
      </c>
      <c r="H48" s="16">
        <f t="shared" si="5"/>
        <v>3.6650868547968861E-2</v>
      </c>
      <c r="I48" s="169">
        <f t="shared" si="6"/>
        <v>50.521503775036479</v>
      </c>
      <c r="J48" s="169">
        <f t="shared" si="6"/>
        <v>18.912162467657495</v>
      </c>
    </row>
    <row r="49" spans="1:10" ht="15" x14ac:dyDescent="0.2">
      <c r="A49" s="25" t="s">
        <v>104</v>
      </c>
      <c r="B49" t="s">
        <v>109</v>
      </c>
      <c r="C49" s="14">
        <v>25688</v>
      </c>
      <c r="D49" s="14">
        <v>1172</v>
      </c>
      <c r="E49" s="48">
        <f t="shared" si="4"/>
        <v>2986.9767441860467</v>
      </c>
      <c r="F49" s="48">
        <f t="shared" si="4"/>
        <v>136.27906976744185</v>
      </c>
      <c r="G49" s="16">
        <f t="shared" si="5"/>
        <v>1.1947533193953173E-2</v>
      </c>
      <c r="H49" s="16">
        <f t="shared" si="5"/>
        <v>3.6357711633565798E-2</v>
      </c>
      <c r="I49" s="169">
        <f t="shared" si="6"/>
        <v>58.015924233695166</v>
      </c>
      <c r="J49" s="169">
        <f t="shared" si="6"/>
        <v>19.064653670887939</v>
      </c>
    </row>
    <row r="50" spans="1:10" ht="15" x14ac:dyDescent="0.2">
      <c r="A50" s="31" t="s">
        <v>159</v>
      </c>
      <c r="B50" s="22" t="s">
        <v>110</v>
      </c>
      <c r="C50" s="56">
        <v>25936</v>
      </c>
      <c r="D50" s="56">
        <v>1210</v>
      </c>
      <c r="E50" s="66">
        <f t="shared" si="4"/>
        <v>3015.8139534883721</v>
      </c>
      <c r="F50" s="66">
        <f t="shared" si="4"/>
        <v>140.69767441860466</v>
      </c>
      <c r="G50" s="28">
        <f t="shared" si="5"/>
        <v>1.2630449687489446E-2</v>
      </c>
      <c r="H50" s="28">
        <f t="shared" si="5"/>
        <v>3.2369203679423676E-2</v>
      </c>
      <c r="I50" s="171">
        <f t="shared" si="6"/>
        <v>54.879057967865762</v>
      </c>
      <c r="J50" s="171">
        <f t="shared" si="6"/>
        <v>21.413785381460041</v>
      </c>
    </row>
    <row r="51" spans="1:10" ht="15" x14ac:dyDescent="0.2">
      <c r="A51" s="31" t="s">
        <v>105</v>
      </c>
      <c r="B51" t="s">
        <v>112</v>
      </c>
      <c r="C51" s="56">
        <v>26336</v>
      </c>
      <c r="D51" s="56">
        <v>1256</v>
      </c>
      <c r="E51" s="48">
        <f t="shared" si="4"/>
        <v>3062.3255813953488</v>
      </c>
      <c r="F51" s="48">
        <f t="shared" si="4"/>
        <v>146.04651162790699</v>
      </c>
      <c r="G51" s="28">
        <f t="shared" si="5"/>
        <v>1.3174408321426584E-2</v>
      </c>
      <c r="H51" s="28">
        <f t="shared" si="5"/>
        <v>3.4420580474745395E-2</v>
      </c>
      <c r="I51" s="171">
        <f t="shared" si="6"/>
        <v>52.613154507487458</v>
      </c>
      <c r="J51" s="171">
        <f t="shared" si="6"/>
        <v>20.137579639846919</v>
      </c>
    </row>
    <row r="52" spans="1:10" ht="15" x14ac:dyDescent="0.2">
      <c r="A52" s="25" t="s">
        <v>106</v>
      </c>
      <c r="B52" t="s">
        <v>34</v>
      </c>
      <c r="C52" s="14">
        <v>26732</v>
      </c>
      <c r="D52" s="14">
        <v>1301</v>
      </c>
      <c r="E52" s="48">
        <f t="shared" si="4"/>
        <v>3108.3720930232557</v>
      </c>
      <c r="F52" s="48">
        <f t="shared" si="4"/>
        <v>151.27906976744185</v>
      </c>
      <c r="G52" s="16">
        <f t="shared" si="5"/>
        <v>1.3764255786833074E-2</v>
      </c>
      <c r="H52" s="16">
        <f t="shared" si="5"/>
        <v>3.2865784890115893E-2</v>
      </c>
      <c r="I52" s="169">
        <f t="shared" si="6"/>
        <v>50.358493135750344</v>
      </c>
      <c r="J52" s="169">
        <f t="shared" si="6"/>
        <v>21.090236635985633</v>
      </c>
    </row>
    <row r="53" spans="1:10" ht="15" x14ac:dyDescent="0.2">
      <c r="A53" s="25" t="s">
        <v>111</v>
      </c>
      <c r="B53" t="s">
        <v>35</v>
      </c>
      <c r="C53" s="14">
        <v>27078</v>
      </c>
      <c r="D53" s="14">
        <v>1345</v>
      </c>
      <c r="E53" s="48">
        <f t="shared" si="4"/>
        <v>3148.604651162791</v>
      </c>
      <c r="F53" s="48">
        <f t="shared" si="4"/>
        <v>156.3953488372093</v>
      </c>
      <c r="G53" s="16">
        <f t="shared" si="5"/>
        <v>1.2984647598006566E-2</v>
      </c>
      <c r="H53" s="16">
        <f t="shared" si="5"/>
        <v>2.7670183268579226E-2</v>
      </c>
      <c r="I53" s="169">
        <f t="shared" si="6"/>
        <v>53.382055641337459</v>
      </c>
      <c r="J53" s="169">
        <f t="shared" si="6"/>
        <v>25.050328500969705</v>
      </c>
    </row>
    <row r="54" spans="1:10" ht="15" x14ac:dyDescent="0.2">
      <c r="A54" s="25" t="s">
        <v>113</v>
      </c>
      <c r="B54" t="s">
        <v>36</v>
      </c>
      <c r="C54" s="14">
        <v>27404</v>
      </c>
      <c r="D54" s="14">
        <v>1380</v>
      </c>
      <c r="E54" s="48">
        <f t="shared" si="4"/>
        <v>3186.5116279069771</v>
      </c>
      <c r="F54" s="48">
        <f t="shared" si="4"/>
        <v>160.46511627906978</v>
      </c>
      <c r="G54" s="16">
        <f t="shared" si="5"/>
        <v>1.1085289463926791E-2</v>
      </c>
      <c r="H54" s="16">
        <f t="shared" si="5"/>
        <v>2.346042485434055E-2</v>
      </c>
      <c r="I54" s="169">
        <f t="shared" si="6"/>
        <v>62.528559386342693</v>
      </c>
      <c r="J54" s="169">
        <f t="shared" si="6"/>
        <v>29.545380565932167</v>
      </c>
    </row>
    <row r="55" spans="1:10" ht="15" x14ac:dyDescent="0.2">
      <c r="A55" s="31" t="s">
        <v>114</v>
      </c>
      <c r="B55" s="22" t="s">
        <v>37</v>
      </c>
      <c r="C55" s="56">
        <v>27740</v>
      </c>
      <c r="D55" s="56">
        <v>1403</v>
      </c>
      <c r="E55" s="48">
        <f t="shared" si="4"/>
        <v>3225.5813953488373</v>
      </c>
      <c r="F55" s="48">
        <f t="shared" si="4"/>
        <v>163.13953488372093</v>
      </c>
      <c r="G55" s="28">
        <f t="shared" si="5"/>
        <v>8.9325981606909917E-3</v>
      </c>
      <c r="H55" s="28">
        <f t="shared" si="5"/>
        <v>2.4755189800215103E-2</v>
      </c>
      <c r="I55" s="171">
        <f t="shared" si="6"/>
        <v>77.597488221313441</v>
      </c>
      <c r="J55" s="171">
        <f t="shared" si="6"/>
        <v>28.00007538435122</v>
      </c>
    </row>
    <row r="56" spans="1:10" ht="15" x14ac:dyDescent="0.2">
      <c r="A56" s="23" t="s">
        <v>125</v>
      </c>
      <c r="B56" t="s">
        <v>38</v>
      </c>
      <c r="C56" s="14">
        <v>27944</v>
      </c>
      <c r="D56" s="14">
        <v>1429</v>
      </c>
      <c r="E56" s="48">
        <f t="shared" si="4"/>
        <v>3249.3023255813955</v>
      </c>
      <c r="F56" s="48">
        <f t="shared" si="4"/>
        <v>166.16279069767444</v>
      </c>
      <c r="G56" s="16">
        <f t="shared" ref="G56:H69" si="7">LN(C58/C54)/4</f>
        <v>7.7603586719888354E-3</v>
      </c>
      <c r="H56" s="16">
        <f t="shared" si="7"/>
        <v>2.3002733909276402E-2</v>
      </c>
      <c r="I56" s="169">
        <f t="shared" si="6"/>
        <v>89.318961900804069</v>
      </c>
      <c r="J56" s="169">
        <f t="shared" si="6"/>
        <v>30.133252129670428</v>
      </c>
    </row>
    <row r="57" spans="1:10" ht="15" x14ac:dyDescent="0.2">
      <c r="A57" s="25" t="s">
        <v>126</v>
      </c>
      <c r="B57" t="s">
        <v>39</v>
      </c>
      <c r="C57" s="14">
        <v>28063</v>
      </c>
      <c r="D57" s="14">
        <v>1485</v>
      </c>
      <c r="E57" s="48">
        <f t="shared" si="4"/>
        <v>3263.1395348837209</v>
      </c>
      <c r="F57" s="48">
        <f t="shared" si="4"/>
        <v>172.67441860465118</v>
      </c>
      <c r="G57" s="16">
        <f t="shared" si="7"/>
        <v>6.7220779151550732E-3</v>
      </c>
      <c r="H57" s="16">
        <f t="shared" si="7"/>
        <v>2.3940912620565118E-2</v>
      </c>
      <c r="I57" s="169">
        <f t="shared" si="6"/>
        <v>103.11501730695946</v>
      </c>
      <c r="J57" s="169">
        <f t="shared" si="6"/>
        <v>28.952412614569067</v>
      </c>
    </row>
    <row r="58" spans="1:10" ht="15" x14ac:dyDescent="0.2">
      <c r="A58" s="25" t="s">
        <v>127</v>
      </c>
      <c r="B58" t="s">
        <v>40</v>
      </c>
      <c r="C58" s="14">
        <v>28268</v>
      </c>
      <c r="D58" s="14">
        <v>1513</v>
      </c>
      <c r="E58" s="48">
        <f t="shared" si="4"/>
        <v>3286.9767441860467</v>
      </c>
      <c r="F58" s="48">
        <f t="shared" si="4"/>
        <v>175.93023255813955</v>
      </c>
      <c r="G58" s="16">
        <f t="shared" si="7"/>
        <v>6.4732250613011195E-3</v>
      </c>
      <c r="H58" s="16">
        <f t="shared" si="7"/>
        <v>2.4002431282102613E-2</v>
      </c>
      <c r="I58" s="169">
        <f t="shared" si="6"/>
        <v>107.07911033462855</v>
      </c>
      <c r="J58" s="169">
        <f t="shared" si="6"/>
        <v>28.878207062164979</v>
      </c>
    </row>
    <row r="59" spans="1:10" ht="15" x14ac:dyDescent="0.2">
      <c r="A59" s="25" t="s">
        <v>128</v>
      </c>
      <c r="B59" t="s">
        <v>41</v>
      </c>
      <c r="C59" s="14">
        <v>28496</v>
      </c>
      <c r="D59" s="14">
        <v>1544</v>
      </c>
      <c r="E59" s="48">
        <f t="shared" si="4"/>
        <v>3313.4883720930234</v>
      </c>
      <c r="F59" s="48">
        <f t="shared" si="4"/>
        <v>179.53488372093025</v>
      </c>
      <c r="G59" s="16">
        <f t="shared" si="7"/>
        <v>7.2954945978766124E-3</v>
      </c>
      <c r="H59" s="16">
        <f t="shared" si="7"/>
        <v>1.8490915399288571E-2</v>
      </c>
      <c r="I59" s="169">
        <f t="shared" si="6"/>
        <v>95.010306876478126</v>
      </c>
      <c r="J59" s="169">
        <f t="shared" si="6"/>
        <v>37.485822934791742</v>
      </c>
    </row>
    <row r="60" spans="1:10" ht="15" x14ac:dyDescent="0.2">
      <c r="A60" s="25" t="s">
        <v>129</v>
      </c>
      <c r="B60" t="s">
        <v>42</v>
      </c>
      <c r="C60" s="14">
        <v>28677</v>
      </c>
      <c r="D60" s="14">
        <v>1573</v>
      </c>
      <c r="E60" s="48">
        <f t="shared" si="4"/>
        <v>3334.5348837209303</v>
      </c>
      <c r="F60" s="48">
        <f t="shared" si="4"/>
        <v>182.90697674418607</v>
      </c>
      <c r="G60" s="16">
        <f t="shared" si="7"/>
        <v>6.9166615709374147E-3</v>
      </c>
      <c r="H60" s="16">
        <f t="shared" si="7"/>
        <v>1.6310130467100236E-2</v>
      </c>
      <c r="I60" s="169">
        <f t="shared" si="6"/>
        <v>100.21412403238389</v>
      </c>
      <c r="J60" s="169">
        <f t="shared" si="6"/>
        <v>42.497954382285165</v>
      </c>
    </row>
    <row r="61" spans="1:10" ht="15" x14ac:dyDescent="0.2">
      <c r="A61" s="25" t="s">
        <v>130</v>
      </c>
      <c r="B61" t="s">
        <v>43</v>
      </c>
      <c r="C61" s="14">
        <v>28894</v>
      </c>
      <c r="D61" s="14">
        <v>1599</v>
      </c>
      <c r="E61" s="48">
        <f t="shared" si="4"/>
        <v>3359.7674418604652</v>
      </c>
      <c r="F61" s="48">
        <f t="shared" si="4"/>
        <v>185.93023255813955</v>
      </c>
      <c r="G61" s="16">
        <f t="shared" si="7"/>
        <v>5.7928363492195248E-3</v>
      </c>
      <c r="H61" s="16">
        <f t="shared" si="7"/>
        <v>1.4316588186658069E-2</v>
      </c>
      <c r="I61" s="169">
        <f t="shared" si="6"/>
        <v>119.65592307010948</v>
      </c>
      <c r="J61" s="169">
        <f t="shared" si="6"/>
        <v>48.415668001535714</v>
      </c>
    </row>
    <row r="62" spans="1:10" ht="15" x14ac:dyDescent="0.2">
      <c r="A62" s="25" t="s">
        <v>131</v>
      </c>
      <c r="B62" t="s">
        <v>44</v>
      </c>
      <c r="C62" s="14">
        <v>29061</v>
      </c>
      <c r="D62" s="14">
        <v>1615</v>
      </c>
      <c r="E62" s="48">
        <f t="shared" si="4"/>
        <v>3379.1860465116279</v>
      </c>
      <c r="F62" s="48">
        <f t="shared" si="4"/>
        <v>187.79069767441862</v>
      </c>
      <c r="G62" s="16">
        <f t="shared" si="7"/>
        <v>5.0656709746936682E-3</v>
      </c>
      <c r="H62" s="16">
        <f t="shared" si="7"/>
        <v>1.3307596783041668E-2</v>
      </c>
      <c r="I62" s="169">
        <f t="shared" si="6"/>
        <v>136.83225460608628</v>
      </c>
      <c r="J62" s="169">
        <f t="shared" si="6"/>
        <v>52.086578204957846</v>
      </c>
    </row>
    <row r="63" spans="1:10" ht="15" x14ac:dyDescent="0.2">
      <c r="A63" s="25" t="s">
        <v>145</v>
      </c>
      <c r="B63" t="s">
        <v>45</v>
      </c>
      <c r="C63" s="14">
        <v>29164</v>
      </c>
      <c r="D63" s="14">
        <v>1635</v>
      </c>
      <c r="E63" s="48">
        <f t="shared" si="4"/>
        <v>3391.1627906976746</v>
      </c>
      <c r="F63" s="48">
        <f t="shared" si="4"/>
        <v>190.11627906976744</v>
      </c>
      <c r="G63" s="16">
        <f t="shared" si="7"/>
        <v>4.3996950338421803E-3</v>
      </c>
      <c r="H63" s="16">
        <f t="shared" si="7"/>
        <v>1.0711552706970223E-2</v>
      </c>
      <c r="I63" s="169">
        <f t="shared" ref="I63:J69" si="8">LN(2)/G63</f>
        <v>157.54436960477949</v>
      </c>
      <c r="J63" s="169">
        <f t="shared" si="8"/>
        <v>64.71024318527607</v>
      </c>
    </row>
    <row r="64" spans="1:10" ht="15" x14ac:dyDescent="0.2">
      <c r="A64" s="25" t="s">
        <v>136</v>
      </c>
      <c r="B64" t="s">
        <v>46</v>
      </c>
      <c r="C64" s="14">
        <v>29264</v>
      </c>
      <c r="D64" s="14">
        <v>1659</v>
      </c>
      <c r="E64" s="48">
        <f t="shared" si="4"/>
        <v>3402.7906976744189</v>
      </c>
      <c r="F64" s="48">
        <f t="shared" si="4"/>
        <v>192.90697674418607</v>
      </c>
      <c r="G64" s="16">
        <f t="shared" si="7"/>
        <v>4.4760518394216398E-3</v>
      </c>
      <c r="H64" s="16">
        <f t="shared" si="7"/>
        <v>1.0904211722302841E-2</v>
      </c>
      <c r="I64" s="169">
        <f t="shared" si="8"/>
        <v>154.85682593200445</v>
      </c>
      <c r="J64" s="169">
        <f t="shared" si="8"/>
        <v>63.566922416062624</v>
      </c>
    </row>
    <row r="65" spans="1:10" ht="15" x14ac:dyDescent="0.2">
      <c r="A65" s="25" t="s">
        <v>137</v>
      </c>
      <c r="B65" t="s">
        <v>47</v>
      </c>
      <c r="C65" s="14">
        <v>29407</v>
      </c>
      <c r="D65" s="14">
        <v>1669</v>
      </c>
      <c r="E65" s="48">
        <f t="shared" si="4"/>
        <v>3419.4186046511632</v>
      </c>
      <c r="F65" s="48">
        <f t="shared" si="4"/>
        <v>194.06976744186048</v>
      </c>
      <c r="G65" s="16">
        <f t="shared" si="7"/>
        <v>4.5950774658802124E-3</v>
      </c>
      <c r="H65" s="16">
        <f t="shared" si="7"/>
        <v>1.0040306450491442E-2</v>
      </c>
      <c r="I65" s="169">
        <f t="shared" si="8"/>
        <v>150.84559198550292</v>
      </c>
      <c r="J65" s="169">
        <f t="shared" si="8"/>
        <v>69.036456603973264</v>
      </c>
    </row>
    <row r="66" spans="1:10" ht="15" x14ac:dyDescent="0.2">
      <c r="A66" s="25" t="s">
        <v>138</v>
      </c>
      <c r="B66" t="s">
        <v>48</v>
      </c>
      <c r="C66" s="14">
        <v>29586</v>
      </c>
      <c r="D66" s="14">
        <v>1687</v>
      </c>
      <c r="E66" s="48">
        <f t="shared" si="4"/>
        <v>3440.2325581395348</v>
      </c>
      <c r="F66" s="48">
        <f t="shared" si="4"/>
        <v>196.16279069767444</v>
      </c>
      <c r="G66" s="16">
        <f t="shared" si="7"/>
        <v>4.6801522513670625E-3</v>
      </c>
      <c r="H66" s="16">
        <f t="shared" si="7"/>
        <v>8.4452474643657502E-3</v>
      </c>
      <c r="I66" s="169">
        <f t="shared" si="8"/>
        <v>148.10355375885015</v>
      </c>
      <c r="J66" s="169">
        <f t="shared" si="8"/>
        <v>82.075413833003836</v>
      </c>
    </row>
    <row r="67" spans="1:10" ht="15" x14ac:dyDescent="0.2">
      <c r="A67" s="25" t="s">
        <v>139</v>
      </c>
      <c r="B67" t="s">
        <v>132</v>
      </c>
      <c r="C67" s="14">
        <v>29705</v>
      </c>
      <c r="D67" s="14">
        <v>1702</v>
      </c>
      <c r="E67" s="48">
        <f t="shared" si="4"/>
        <v>3454.0697674418607</v>
      </c>
      <c r="F67" s="48">
        <f t="shared" si="4"/>
        <v>197.90697674418607</v>
      </c>
      <c r="G67" s="16">
        <f t="shared" si="7"/>
        <v>4.1982373134905257E-3</v>
      </c>
      <c r="H67" s="16">
        <f t="shared" si="7"/>
        <v>8.1056318904508366E-3</v>
      </c>
      <c r="I67" s="169">
        <f t="shared" si="8"/>
        <v>165.10433517719471</v>
      </c>
      <c r="J67" s="169">
        <f t="shared" si="8"/>
        <v>85.514268341809967</v>
      </c>
    </row>
    <row r="68" spans="1:10" ht="15" x14ac:dyDescent="0.2">
      <c r="A68" s="25" t="s">
        <v>140</v>
      </c>
      <c r="B68" t="s">
        <v>133</v>
      </c>
      <c r="C68" s="14">
        <v>29817</v>
      </c>
      <c r="D68" s="14">
        <v>1716</v>
      </c>
      <c r="E68" s="48">
        <f t="shared" si="4"/>
        <v>3467.0930232558139</v>
      </c>
      <c r="F68" s="48">
        <f t="shared" si="4"/>
        <v>199.53488372093025</v>
      </c>
      <c r="G68" s="16">
        <f t="shared" si="7"/>
        <v>3.3156428046257863E-3</v>
      </c>
      <c r="H68" s="16">
        <f t="shared" si="7"/>
        <v>6.2924012364640606E-3</v>
      </c>
      <c r="I68" s="169">
        <f t="shared" si="8"/>
        <v>209.05363496722501</v>
      </c>
      <c r="J68" s="169">
        <f t="shared" si="8"/>
        <v>110.15622725124423</v>
      </c>
    </row>
    <row r="69" spans="1:10" ht="15" x14ac:dyDescent="0.2">
      <c r="A69" s="25" t="s">
        <v>141</v>
      </c>
      <c r="B69" t="s">
        <v>134</v>
      </c>
      <c r="C69" s="14">
        <v>29905</v>
      </c>
      <c r="D69" s="14">
        <v>1724</v>
      </c>
      <c r="E69" s="48">
        <f t="shared" si="4"/>
        <v>3477.3255813953488</v>
      </c>
      <c r="F69" s="48">
        <f t="shared" si="4"/>
        <v>200.46511627906978</v>
      </c>
      <c r="G69" s="16">
        <f t="shared" si="7"/>
        <v>2.5454887158621428E-3</v>
      </c>
      <c r="H69" s="16">
        <f t="shared" si="7"/>
        <v>5.8074620697821586E-3</v>
      </c>
      <c r="I69" s="169">
        <f t="shared" si="8"/>
        <v>272.30416549899348</v>
      </c>
      <c r="J69" s="169">
        <f t="shared" si="8"/>
        <v>119.35457730608057</v>
      </c>
    </row>
    <row r="70" spans="1:10" ht="15" x14ac:dyDescent="0.2">
      <c r="A70" s="58" t="s">
        <v>142</v>
      </c>
      <c r="B70" s="59" t="s">
        <v>135</v>
      </c>
      <c r="C70" s="60">
        <v>29981</v>
      </c>
      <c r="D70" s="60">
        <v>1730</v>
      </c>
      <c r="E70" s="61">
        <f>C70/8.6</f>
        <v>3486.1627906976746</v>
      </c>
      <c r="F70" s="61">
        <f>D70/8.6</f>
        <v>201.16279069767444</v>
      </c>
      <c r="G70" s="67">
        <f>LN(C72/C68)/4</f>
        <v>2.0291709177125781E-3</v>
      </c>
      <c r="H70" s="67">
        <f>LN(D72/D68)/4</f>
        <v>4.619069041893303E-3</v>
      </c>
      <c r="I70" s="170">
        <f>LN(2)/G70</f>
        <v>341.59132407698252</v>
      </c>
      <c r="J70" s="170">
        <f>LN(2)/H70</f>
        <v>150.06209568927167</v>
      </c>
    </row>
    <row r="71" spans="1:10" ht="15" x14ac:dyDescent="0.2">
      <c r="A71" s="25" t="s">
        <v>143</v>
      </c>
      <c r="B71" t="s">
        <v>146</v>
      </c>
      <c r="C71" s="14">
        <v>30009</v>
      </c>
      <c r="D71" s="14">
        <v>1742</v>
      </c>
      <c r="E71" s="48">
        <f t="shared" ref="E71:F72" si="9">C71/8.6</f>
        <v>3489.4186046511632</v>
      </c>
      <c r="F71" s="48">
        <f t="shared" si="9"/>
        <v>202.55813953488374</v>
      </c>
      <c r="G71" s="16"/>
      <c r="H71" s="16"/>
      <c r="I71" s="83"/>
      <c r="J71" s="83"/>
    </row>
    <row r="72" spans="1:10" ht="15" x14ac:dyDescent="0.2">
      <c r="A72" s="25" t="s">
        <v>144</v>
      </c>
      <c r="B72" t="s">
        <v>147</v>
      </c>
      <c r="C72" s="14">
        <v>30060</v>
      </c>
      <c r="D72" s="14">
        <v>1748</v>
      </c>
      <c r="E72" s="66">
        <f t="shared" si="9"/>
        <v>3495.3488372093025</v>
      </c>
      <c r="F72" s="66">
        <f t="shared" si="9"/>
        <v>203.25581395348837</v>
      </c>
      <c r="G72" s="16"/>
      <c r="H72" s="16"/>
      <c r="I72" s="83"/>
      <c r="J72" s="83"/>
    </row>
    <row r="73" spans="1:10" x14ac:dyDescent="0.2">
      <c r="A73" s="25"/>
      <c r="G73" s="83"/>
      <c r="H73" s="83"/>
      <c r="I73" s="83"/>
      <c r="J73" s="83"/>
    </row>
    <row r="74" spans="1:10" x14ac:dyDescent="0.2">
      <c r="A74" s="25"/>
      <c r="E74" s="48"/>
      <c r="F74" s="48"/>
      <c r="G74" s="83"/>
      <c r="H74" s="83"/>
      <c r="I74" s="83"/>
      <c r="J74" s="83"/>
    </row>
    <row r="75" spans="1:10" x14ac:dyDescent="0.2">
      <c r="A75" s="25" t="s">
        <v>183</v>
      </c>
      <c r="B75" t="s">
        <v>160</v>
      </c>
      <c r="C75">
        <v>32798</v>
      </c>
      <c r="D75">
        <v>1847</v>
      </c>
      <c r="E75" s="48">
        <f t="shared" ref="E75" si="10">C75/8.6</f>
        <v>3813.7209302325582</v>
      </c>
      <c r="F75" s="48">
        <f t="shared" ref="F75" si="11">D75/8.6</f>
        <v>214.76744186046511</v>
      </c>
      <c r="G75" s="83"/>
      <c r="H75" s="83"/>
      <c r="I75" s="83"/>
      <c r="J75" s="83"/>
    </row>
    <row r="76" spans="1:10" x14ac:dyDescent="0.2">
      <c r="A76" s="31" t="s">
        <v>184</v>
      </c>
      <c r="B76" t="s">
        <v>161</v>
      </c>
      <c r="C76">
        <v>32883</v>
      </c>
      <c r="D76">
        <v>1847</v>
      </c>
      <c r="E76" s="48">
        <f>C76/8.6</f>
        <v>3823.604651162791</v>
      </c>
      <c r="F76" s="48">
        <f>D76/8.6</f>
        <v>214.76744186046511</v>
      </c>
      <c r="G76" s="16"/>
      <c r="H76" s="16"/>
      <c r="I76" s="83"/>
      <c r="J76" s="83"/>
    </row>
    <row r="77" spans="1:10" x14ac:dyDescent="0.2">
      <c r="A77" s="58" t="s">
        <v>185</v>
      </c>
      <c r="B77" s="59" t="s">
        <v>162</v>
      </c>
      <c r="C77" s="59">
        <v>32946</v>
      </c>
      <c r="D77" s="59">
        <v>1847</v>
      </c>
      <c r="E77" s="61">
        <f>C77/8.6</f>
        <v>3830.9302325581398</v>
      </c>
      <c r="F77" s="61">
        <f>D77/8.6</f>
        <v>214.76744186046511</v>
      </c>
      <c r="G77" s="67">
        <f>LN(C79/C75)/4</f>
        <v>2.6537112663855568E-3</v>
      </c>
      <c r="H77" s="81">
        <f>LN(D79/D75)/4</f>
        <v>1.3531800059739761E-4</v>
      </c>
      <c r="I77" s="170">
        <f>LN(2)/G77</f>
        <v>261.19917013580562</v>
      </c>
      <c r="J77" s="170">
        <f>LN(2)/H77</f>
        <v>5122.3575392768225</v>
      </c>
    </row>
    <row r="78" spans="1:10" x14ac:dyDescent="0.2">
      <c r="A78" s="25" t="s">
        <v>186</v>
      </c>
      <c r="B78" t="s">
        <v>163</v>
      </c>
      <c r="C78">
        <v>33016</v>
      </c>
      <c r="D78">
        <v>1847</v>
      </c>
      <c r="E78" s="48">
        <f t="shared" ref="E78:E79" si="12">C78/8.6</f>
        <v>3839.0697674418607</v>
      </c>
      <c r="F78" s="48">
        <f t="shared" ref="F78:F79" si="13">D78/8.6</f>
        <v>214.76744186046511</v>
      </c>
    </row>
    <row r="79" spans="1:10" x14ac:dyDescent="0.2">
      <c r="A79" s="25" t="s">
        <v>187</v>
      </c>
      <c r="B79" t="s">
        <v>164</v>
      </c>
      <c r="C79">
        <v>33148</v>
      </c>
      <c r="D79">
        <v>1848</v>
      </c>
      <c r="E79" s="48">
        <f t="shared" si="12"/>
        <v>3854.4186046511632</v>
      </c>
      <c r="F79" s="48">
        <f t="shared" si="13"/>
        <v>214.88372093023256</v>
      </c>
    </row>
    <row r="86" spans="11:11" x14ac:dyDescent="0.2">
      <c r="K86" s="22"/>
    </row>
    <row r="87" spans="11:11" x14ac:dyDescent="0.2">
      <c r="K87" s="22"/>
    </row>
    <row r="88" spans="11:11" x14ac:dyDescent="0.2">
      <c r="K88" s="22"/>
    </row>
    <row r="89" spans="11:11" x14ac:dyDescent="0.2">
      <c r="K89" s="22"/>
    </row>
    <row r="90" spans="11:11" x14ac:dyDescent="0.2">
      <c r="K90" s="22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346F-475F-4AE6-909D-B91D0908F49E}">
  <dimension ref="A1:J80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K73" sqref="K73"/>
    </sheetView>
  </sheetViews>
  <sheetFormatPr defaultRowHeight="14.25" x14ac:dyDescent="0.2"/>
  <cols>
    <col min="7" max="8" width="11.25" bestFit="1" customWidth="1"/>
  </cols>
  <sheetData>
    <row r="1" spans="1:10" x14ac:dyDescent="0.2">
      <c r="A1" s="3" t="s">
        <v>200</v>
      </c>
      <c r="D1" t="s">
        <v>324</v>
      </c>
    </row>
    <row r="2" spans="1:10" x14ac:dyDescent="0.2">
      <c r="A2" s="1"/>
      <c r="B2" s="3"/>
      <c r="C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33</v>
      </c>
      <c r="H4" t="s">
        <v>32</v>
      </c>
      <c r="I4" t="s">
        <v>78</v>
      </c>
      <c r="J4" t="s">
        <v>78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199</v>
      </c>
      <c r="H5" t="s">
        <v>199</v>
      </c>
      <c r="I5" t="s">
        <v>207</v>
      </c>
      <c r="J5" t="s">
        <v>150</v>
      </c>
    </row>
    <row r="6" spans="1:10" x14ac:dyDescent="0.2">
      <c r="A6" s="23" t="s">
        <v>120</v>
      </c>
      <c r="B6" t="s">
        <v>30</v>
      </c>
      <c r="C6">
        <v>24</v>
      </c>
      <c r="E6" s="48">
        <f t="shared" ref="E6:F37" si="0">C6/9</f>
        <v>2.6666666666666665</v>
      </c>
      <c r="F6" s="48"/>
    </row>
    <row r="7" spans="1:10" x14ac:dyDescent="0.2">
      <c r="A7" s="23" t="s">
        <v>49</v>
      </c>
      <c r="B7" t="s">
        <v>29</v>
      </c>
      <c r="C7">
        <v>29</v>
      </c>
      <c r="E7" s="48">
        <f t="shared" si="0"/>
        <v>3.2222222222222223</v>
      </c>
      <c r="F7" s="48"/>
    </row>
    <row r="8" spans="1:10" x14ac:dyDescent="0.2">
      <c r="A8" s="23" t="s">
        <v>50</v>
      </c>
      <c r="B8" t="s">
        <v>28</v>
      </c>
      <c r="C8">
        <v>43</v>
      </c>
      <c r="E8" s="48">
        <f t="shared" si="0"/>
        <v>4.7777777777777777</v>
      </c>
      <c r="F8" s="48"/>
      <c r="G8" s="49">
        <f t="shared" ref="G8:H23" si="1">LN(C10/C6)/4</f>
        <v>0.30409883108112329</v>
      </c>
      <c r="H8" s="50"/>
      <c r="I8" s="51">
        <f t="shared" ref="I8:J53" si="2">LN(2)/G8</f>
        <v>2.2793483884686063</v>
      </c>
      <c r="J8" s="51"/>
    </row>
    <row r="9" spans="1:10" x14ac:dyDescent="0.2">
      <c r="A9" s="52" t="s">
        <v>51</v>
      </c>
      <c r="B9" t="s">
        <v>27</v>
      </c>
      <c r="C9">
        <v>66</v>
      </c>
      <c r="E9" s="48">
        <f t="shared" si="0"/>
        <v>7.333333333333333</v>
      </c>
      <c r="F9" s="48"/>
      <c r="G9" s="49">
        <f t="shared" si="1"/>
        <v>0.31927376728872464</v>
      </c>
      <c r="H9" s="49"/>
      <c r="I9" s="51">
        <f t="shared" si="2"/>
        <v>2.171012001537604</v>
      </c>
      <c r="J9" s="51"/>
    </row>
    <row r="10" spans="1:10" x14ac:dyDescent="0.2">
      <c r="A10" s="52" t="s">
        <v>52</v>
      </c>
      <c r="B10" t="s">
        <v>26</v>
      </c>
      <c r="C10">
        <v>81</v>
      </c>
      <c r="E10" s="48">
        <f t="shared" si="0"/>
        <v>9</v>
      </c>
      <c r="F10" s="48"/>
      <c r="G10" s="49">
        <f t="shared" si="1"/>
        <v>0.27849930187689731</v>
      </c>
      <c r="H10" s="49"/>
      <c r="I10" s="51">
        <f t="shared" si="2"/>
        <v>2.4888650559933225</v>
      </c>
      <c r="J10" s="51"/>
    </row>
    <row r="11" spans="1:10" x14ac:dyDescent="0.2">
      <c r="A11" s="52" t="s">
        <v>53</v>
      </c>
      <c r="B11" t="s">
        <v>25</v>
      </c>
      <c r="C11">
        <v>104</v>
      </c>
      <c r="E11" s="48">
        <f t="shared" si="0"/>
        <v>11.555555555555555</v>
      </c>
      <c r="F11" s="48"/>
      <c r="G11" s="49">
        <f t="shared" si="1"/>
        <v>0.25358798626259249</v>
      </c>
      <c r="H11" s="49"/>
      <c r="I11" s="51">
        <f t="shared" si="2"/>
        <v>2.7333596941070604</v>
      </c>
      <c r="J11" s="51"/>
    </row>
    <row r="12" spans="1:10" x14ac:dyDescent="0.2">
      <c r="A12" s="52" t="s">
        <v>54</v>
      </c>
      <c r="B12" t="s">
        <v>24</v>
      </c>
      <c r="C12">
        <v>131</v>
      </c>
      <c r="E12" s="48">
        <f t="shared" si="0"/>
        <v>14.555555555555555</v>
      </c>
      <c r="F12" s="48"/>
      <c r="G12" s="49">
        <f t="shared" si="1"/>
        <v>0.277720595314981</v>
      </c>
      <c r="H12" s="49"/>
      <c r="I12" s="51">
        <f t="shared" si="2"/>
        <v>2.4958436365650232</v>
      </c>
      <c r="J12" s="51"/>
    </row>
    <row r="13" spans="1:10" x14ac:dyDescent="0.2">
      <c r="A13" s="52" t="s">
        <v>55</v>
      </c>
      <c r="B13" t="s">
        <v>23</v>
      </c>
      <c r="C13">
        <v>182</v>
      </c>
      <c r="E13" s="48">
        <f t="shared" si="0"/>
        <v>20.222222222222221</v>
      </c>
      <c r="F13" s="48"/>
      <c r="G13" s="49">
        <f t="shared" si="1"/>
        <v>0.31112176479787707</v>
      </c>
      <c r="H13" s="49"/>
      <c r="I13" s="51">
        <f t="shared" si="2"/>
        <v>2.2278967882888372</v>
      </c>
      <c r="J13" s="51"/>
    </row>
    <row r="14" spans="1:10" x14ac:dyDescent="0.2">
      <c r="A14" s="52" t="s">
        <v>56</v>
      </c>
      <c r="B14" t="s">
        <v>22</v>
      </c>
      <c r="C14">
        <v>246</v>
      </c>
      <c r="E14" s="48">
        <f t="shared" si="0"/>
        <v>27.333333333333332</v>
      </c>
      <c r="F14" s="48"/>
      <c r="G14" s="49">
        <f t="shared" si="1"/>
        <v>0.33684473621755429</v>
      </c>
      <c r="H14" s="49"/>
      <c r="I14" s="51">
        <f t="shared" si="2"/>
        <v>2.05776461981662</v>
      </c>
      <c r="J14" s="51"/>
    </row>
    <row r="15" spans="1:10" x14ac:dyDescent="0.2">
      <c r="A15" s="52" t="s">
        <v>57</v>
      </c>
      <c r="B15" t="s">
        <v>21</v>
      </c>
      <c r="C15">
        <v>361</v>
      </c>
      <c r="D15">
        <v>1</v>
      </c>
      <c r="E15" s="48">
        <f t="shared" si="0"/>
        <v>40.111111111111114</v>
      </c>
      <c r="F15" s="48">
        <f t="shared" si="0"/>
        <v>0.1111111111111111</v>
      </c>
      <c r="G15" s="49">
        <f t="shared" si="1"/>
        <v>0.32015713713961413</v>
      </c>
      <c r="H15" s="49"/>
      <c r="I15" s="51">
        <f t="shared" si="2"/>
        <v>2.1650217975858448</v>
      </c>
      <c r="J15" s="51"/>
    </row>
    <row r="16" spans="1:10" x14ac:dyDescent="0.2">
      <c r="A16" s="52" t="s">
        <v>58</v>
      </c>
      <c r="B16" t="s">
        <v>20</v>
      </c>
      <c r="C16">
        <v>504</v>
      </c>
      <c r="D16">
        <v>1</v>
      </c>
      <c r="E16" s="48">
        <f t="shared" si="0"/>
        <v>56</v>
      </c>
      <c r="F16" s="48">
        <f t="shared" si="0"/>
        <v>0.1111111111111111</v>
      </c>
      <c r="G16" s="49">
        <f t="shared" si="1"/>
        <v>0.31290021332879764</v>
      </c>
      <c r="H16" s="49"/>
      <c r="I16" s="51">
        <f t="shared" si="2"/>
        <v>2.2152339660810063</v>
      </c>
      <c r="J16" s="51"/>
    </row>
    <row r="17" spans="1:10" x14ac:dyDescent="0.2">
      <c r="A17" s="52" t="s">
        <v>59</v>
      </c>
      <c r="B17" t="s">
        <v>19</v>
      </c>
      <c r="C17">
        <v>655</v>
      </c>
      <c r="D17">
        <v>1</v>
      </c>
      <c r="E17" s="48">
        <f t="shared" si="0"/>
        <v>72.777777777777771</v>
      </c>
      <c r="F17" s="48">
        <f t="shared" si="0"/>
        <v>0.1111111111111111</v>
      </c>
      <c r="G17" s="49">
        <f t="shared" si="1"/>
        <v>0.25917930969439679</v>
      </c>
      <c r="H17" s="49">
        <f t="shared" si="1"/>
        <v>0.27465307216702745</v>
      </c>
      <c r="I17" s="51">
        <f t="shared" si="2"/>
        <v>2.6743924172699134</v>
      </c>
      <c r="J17" s="51">
        <f t="shared" si="2"/>
        <v>2.5237190142858297</v>
      </c>
    </row>
    <row r="18" spans="1:10" x14ac:dyDescent="0.2">
      <c r="A18" s="52" t="s">
        <v>60</v>
      </c>
      <c r="B18" t="s">
        <v>18</v>
      </c>
      <c r="C18">
        <v>860</v>
      </c>
      <c r="D18">
        <v>1</v>
      </c>
      <c r="E18" s="48">
        <f t="shared" si="0"/>
        <v>95.555555555555557</v>
      </c>
      <c r="F18" s="48">
        <f t="shared" si="0"/>
        <v>0.1111111111111111</v>
      </c>
      <c r="G18" s="49">
        <f t="shared" si="1"/>
        <v>0.24296514575724146</v>
      </c>
      <c r="H18" s="49">
        <f t="shared" si="1"/>
        <v>0.34657359027997264</v>
      </c>
      <c r="I18" s="51">
        <f t="shared" si="2"/>
        <v>2.8528667286809237</v>
      </c>
      <c r="J18" s="51">
        <f t="shared" si="2"/>
        <v>2</v>
      </c>
    </row>
    <row r="19" spans="1:10" x14ac:dyDescent="0.2">
      <c r="A19" s="52" t="s">
        <v>61</v>
      </c>
      <c r="B19" t="s">
        <v>17</v>
      </c>
      <c r="C19">
        <v>1018</v>
      </c>
      <c r="D19">
        <v>3</v>
      </c>
      <c r="E19" s="48">
        <f t="shared" si="0"/>
        <v>113.11111111111111</v>
      </c>
      <c r="F19" s="48">
        <f t="shared" si="0"/>
        <v>0.33333333333333331</v>
      </c>
      <c r="G19" s="49">
        <f t="shared" si="1"/>
        <v>0.23036703640044082</v>
      </c>
      <c r="H19" s="49">
        <f t="shared" si="1"/>
        <v>0.34657359027997264</v>
      </c>
      <c r="I19" s="51">
        <f t="shared" si="2"/>
        <v>3.008881788777567</v>
      </c>
      <c r="J19" s="51">
        <f t="shared" si="2"/>
        <v>2</v>
      </c>
    </row>
    <row r="20" spans="1:10" x14ac:dyDescent="0.2">
      <c r="A20" s="52" t="s">
        <v>62</v>
      </c>
      <c r="B20" t="s">
        <v>16</v>
      </c>
      <c r="C20">
        <v>1332</v>
      </c>
      <c r="D20">
        <v>4</v>
      </c>
      <c r="E20" s="48">
        <f t="shared" si="0"/>
        <v>148</v>
      </c>
      <c r="F20" s="48">
        <f t="shared" si="0"/>
        <v>0.44444444444444442</v>
      </c>
      <c r="G20" s="49">
        <f t="shared" si="1"/>
        <v>0.23242223642426663</v>
      </c>
      <c r="H20" s="49">
        <f t="shared" si="1"/>
        <v>0.44793986730701374</v>
      </c>
      <c r="I20" s="51">
        <f t="shared" si="2"/>
        <v>2.9822756687301868</v>
      </c>
      <c r="J20" s="51">
        <f t="shared" si="2"/>
        <v>1.5474112289381663</v>
      </c>
    </row>
    <row r="21" spans="1:10" x14ac:dyDescent="0.2">
      <c r="A21" s="52" t="s">
        <v>63</v>
      </c>
      <c r="B21" t="s">
        <v>15</v>
      </c>
      <c r="C21">
        <v>1646</v>
      </c>
      <c r="D21">
        <v>4</v>
      </c>
      <c r="E21" s="48">
        <f t="shared" si="0"/>
        <v>182.88888888888889</v>
      </c>
      <c r="F21" s="48">
        <f t="shared" si="0"/>
        <v>0.44444444444444442</v>
      </c>
      <c r="G21" s="49">
        <f t="shared" si="1"/>
        <v>0.23908557304040043</v>
      </c>
      <c r="H21" s="49">
        <f t="shared" si="1"/>
        <v>0.17328679513998632</v>
      </c>
      <c r="I21" s="51">
        <f t="shared" si="2"/>
        <v>2.8991593752200933</v>
      </c>
      <c r="J21" s="51">
        <f t="shared" si="2"/>
        <v>4</v>
      </c>
    </row>
    <row r="22" spans="1:10" x14ac:dyDescent="0.2">
      <c r="A22" s="52" t="s">
        <v>64</v>
      </c>
      <c r="B22" t="s">
        <v>14</v>
      </c>
      <c r="C22">
        <v>2179</v>
      </c>
      <c r="D22">
        <v>6</v>
      </c>
      <c r="E22" s="48">
        <f t="shared" si="0"/>
        <v>242.11111111111111</v>
      </c>
      <c r="F22" s="48">
        <f t="shared" si="0"/>
        <v>0.66666666666666663</v>
      </c>
      <c r="G22" s="49">
        <f t="shared" si="1"/>
        <v>0.20231512199850835</v>
      </c>
      <c r="H22" s="49">
        <f t="shared" si="1"/>
        <v>0.17328679513998632</v>
      </c>
      <c r="I22" s="51">
        <f t="shared" si="2"/>
        <v>3.4260769719677988</v>
      </c>
      <c r="J22" s="53">
        <f t="shared" si="2"/>
        <v>4</v>
      </c>
    </row>
    <row r="23" spans="1:10" x14ac:dyDescent="0.2">
      <c r="A23" s="52" t="s">
        <v>65</v>
      </c>
      <c r="B23" t="s">
        <v>13</v>
      </c>
      <c r="C23">
        <v>2649</v>
      </c>
      <c r="D23">
        <v>6</v>
      </c>
      <c r="E23" s="48">
        <f t="shared" si="0"/>
        <v>294.33333333333331</v>
      </c>
      <c r="F23" s="48">
        <f t="shared" si="0"/>
        <v>0.66666666666666663</v>
      </c>
      <c r="G23" s="49">
        <f t="shared" si="1"/>
        <v>0.19439330034591051</v>
      </c>
      <c r="H23" s="49">
        <f t="shared" si="1"/>
        <v>0.34657359027997264</v>
      </c>
      <c r="I23" s="51">
        <f t="shared" si="2"/>
        <v>3.5656948018606296</v>
      </c>
      <c r="J23" s="53">
        <f t="shared" si="2"/>
        <v>2</v>
      </c>
    </row>
    <row r="24" spans="1:10" x14ac:dyDescent="0.2">
      <c r="A24" s="52" t="s">
        <v>66</v>
      </c>
      <c r="B24" t="s">
        <v>12</v>
      </c>
      <c r="C24">
        <v>2992</v>
      </c>
      <c r="D24">
        <v>8</v>
      </c>
      <c r="E24" s="48">
        <f t="shared" si="0"/>
        <v>332.44444444444446</v>
      </c>
      <c r="F24" s="48">
        <f t="shared" si="0"/>
        <v>0.88888888888888884</v>
      </c>
      <c r="G24" s="49">
        <f t="shared" ref="G24:H39" si="3">LN(C26/C22)/4</f>
        <v>0.17985420177636377</v>
      </c>
      <c r="H24" s="49">
        <f t="shared" si="3"/>
        <v>0.31319074212384201</v>
      </c>
      <c r="I24" s="51">
        <f t="shared" si="2"/>
        <v>3.853939322595453</v>
      </c>
      <c r="J24" s="53">
        <f t="shared" si="2"/>
        <v>2.2131790226604489</v>
      </c>
    </row>
    <row r="25" spans="1:10" x14ac:dyDescent="0.2">
      <c r="A25" s="54" t="s">
        <v>67</v>
      </c>
      <c r="B25" s="22" t="s">
        <v>11</v>
      </c>
      <c r="C25" s="22">
        <v>3582</v>
      </c>
      <c r="D25">
        <v>16</v>
      </c>
      <c r="E25" s="48">
        <f t="shared" si="0"/>
        <v>398</v>
      </c>
      <c r="F25" s="48">
        <f t="shared" si="0"/>
        <v>1.7777777777777777</v>
      </c>
      <c r="G25" s="49">
        <f t="shared" si="3"/>
        <v>0.17257797697306154</v>
      </c>
      <c r="H25" s="49">
        <f t="shared" si="3"/>
        <v>0.38511126023678727</v>
      </c>
      <c r="I25" s="51">
        <f t="shared" si="2"/>
        <v>4.0164289367474835</v>
      </c>
      <c r="J25" s="53">
        <f t="shared" si="2"/>
        <v>1.799862149275409</v>
      </c>
    </row>
    <row r="26" spans="1:10" x14ac:dyDescent="0.2">
      <c r="A26" s="54" t="s">
        <v>68</v>
      </c>
      <c r="B26" s="22" t="s">
        <v>10</v>
      </c>
      <c r="C26" s="55">
        <v>4474</v>
      </c>
      <c r="D26">
        <v>21</v>
      </c>
      <c r="E26" s="48">
        <f t="shared" si="0"/>
        <v>497.11111111111109</v>
      </c>
      <c r="F26" s="48">
        <f t="shared" si="0"/>
        <v>2.3333333333333335</v>
      </c>
      <c r="G26" s="49">
        <f t="shared" si="3"/>
        <v>0.15616984532062114</v>
      </c>
      <c r="H26" s="49">
        <f t="shared" si="3"/>
        <v>0.33863641570132758</v>
      </c>
      <c r="I26" s="51">
        <f t="shared" si="2"/>
        <v>4.438418819823343</v>
      </c>
      <c r="J26" s="53">
        <f t="shared" si="2"/>
        <v>2.0468772654719185</v>
      </c>
    </row>
    <row r="27" spans="1:10" x14ac:dyDescent="0.2">
      <c r="A27" s="54" t="s">
        <v>69</v>
      </c>
      <c r="B27" s="22" t="s">
        <v>9</v>
      </c>
      <c r="C27" s="22">
        <v>5283</v>
      </c>
      <c r="D27" s="22">
        <v>28</v>
      </c>
      <c r="E27" s="48">
        <f t="shared" si="0"/>
        <v>587</v>
      </c>
      <c r="F27" s="48">
        <f t="shared" si="0"/>
        <v>3.1111111111111112</v>
      </c>
      <c r="G27" s="49">
        <f t="shared" si="3"/>
        <v>0.16422590146703445</v>
      </c>
      <c r="H27" s="49">
        <f t="shared" si="3"/>
        <v>0.27980789396771133</v>
      </c>
      <c r="I27" s="51">
        <f t="shared" si="2"/>
        <v>4.2206934129637448</v>
      </c>
      <c r="J27" s="53">
        <f t="shared" si="2"/>
        <v>2.4772252516933335</v>
      </c>
    </row>
    <row r="28" spans="1:10" x14ac:dyDescent="0.2">
      <c r="A28" s="54" t="s">
        <v>70</v>
      </c>
      <c r="B28" s="22" t="s">
        <v>8</v>
      </c>
      <c r="C28" s="22">
        <v>5588</v>
      </c>
      <c r="D28" s="22">
        <v>31</v>
      </c>
      <c r="E28" s="48">
        <f t="shared" si="0"/>
        <v>620.88888888888891</v>
      </c>
      <c r="F28" s="48">
        <f t="shared" si="0"/>
        <v>3.4444444444444446</v>
      </c>
      <c r="G28" s="49">
        <f t="shared" si="3"/>
        <v>0.13563694487106062</v>
      </c>
      <c r="H28" s="49">
        <f t="shared" si="3"/>
        <v>0.25398014320574908</v>
      </c>
      <c r="I28" s="51">
        <f t="shared" si="2"/>
        <v>5.1103125421975983</v>
      </c>
      <c r="J28" s="53">
        <f t="shared" si="2"/>
        <v>2.7291392618769703</v>
      </c>
    </row>
    <row r="29" spans="1:10" x14ac:dyDescent="0.2">
      <c r="A29" s="54" t="s">
        <v>71</v>
      </c>
      <c r="B29" s="22" t="s">
        <v>7</v>
      </c>
      <c r="C29" s="22">
        <v>6909</v>
      </c>
      <c r="D29" s="22">
        <v>49</v>
      </c>
      <c r="E29" s="48">
        <f t="shared" si="0"/>
        <v>767.66666666666663</v>
      </c>
      <c r="F29" s="48">
        <f t="shared" si="0"/>
        <v>5.4444444444444446</v>
      </c>
      <c r="G29" s="49">
        <f t="shared" si="3"/>
        <v>0.11206532563189765</v>
      </c>
      <c r="H29" s="49">
        <f t="shared" si="3"/>
        <v>0.22182579875022568</v>
      </c>
      <c r="I29" s="51">
        <f t="shared" si="2"/>
        <v>6.185206500329409</v>
      </c>
      <c r="J29" s="53">
        <f t="shared" si="2"/>
        <v>3.124736547620524</v>
      </c>
    </row>
    <row r="30" spans="1:10" x14ac:dyDescent="0.2">
      <c r="A30" s="64" t="s">
        <v>72</v>
      </c>
      <c r="B30" s="59" t="s">
        <v>6</v>
      </c>
      <c r="C30" s="59">
        <v>7697</v>
      </c>
      <c r="D30" s="59">
        <v>58</v>
      </c>
      <c r="E30" s="61">
        <f t="shared" si="0"/>
        <v>855.22222222222217</v>
      </c>
      <c r="F30" s="63">
        <f t="shared" si="0"/>
        <v>6.4444444444444446</v>
      </c>
      <c r="G30" s="62">
        <f t="shared" si="3"/>
        <v>0.1131914282819121</v>
      </c>
      <c r="H30" s="62">
        <f t="shared" si="3"/>
        <v>0.25509002294209038</v>
      </c>
      <c r="I30" s="63">
        <f t="shared" si="2"/>
        <v>6.123672004858955</v>
      </c>
      <c r="J30" s="63">
        <f t="shared" si="2"/>
        <v>2.7172649583292445</v>
      </c>
    </row>
    <row r="31" spans="1:10" x14ac:dyDescent="0.2">
      <c r="A31" s="54" t="s">
        <v>73</v>
      </c>
      <c r="B31" s="22" t="s">
        <v>5</v>
      </c>
      <c r="C31" s="22">
        <v>8271</v>
      </c>
      <c r="D31" s="22">
        <v>68</v>
      </c>
      <c r="E31" s="48">
        <f t="shared" si="0"/>
        <v>919</v>
      </c>
      <c r="F31" s="48">
        <f t="shared" si="0"/>
        <v>7.5555555555555554</v>
      </c>
      <c r="G31" s="49">
        <f t="shared" si="3"/>
        <v>8.2702858337203256E-2</v>
      </c>
      <c r="H31" s="49">
        <f t="shared" si="3"/>
        <v>0.19757773225339825</v>
      </c>
      <c r="I31" s="51">
        <f t="shared" si="2"/>
        <v>8.3811756267695809</v>
      </c>
      <c r="J31" s="53">
        <f t="shared" si="2"/>
        <v>3.5082252066288886</v>
      </c>
    </row>
    <row r="32" spans="1:10" x14ac:dyDescent="0.2">
      <c r="A32" s="54" t="s">
        <v>74</v>
      </c>
      <c r="B32" s="22" t="s">
        <v>4</v>
      </c>
      <c r="C32" s="22">
        <v>8788</v>
      </c>
      <c r="D32" s="22">
        <v>86</v>
      </c>
      <c r="E32" s="48">
        <f t="shared" si="0"/>
        <v>976.44444444444446</v>
      </c>
      <c r="F32" s="48">
        <f t="shared" si="0"/>
        <v>9.5555555555555554</v>
      </c>
      <c r="G32" s="49">
        <f t="shared" si="3"/>
        <v>6.9898592142549065E-2</v>
      </c>
      <c r="H32" s="49">
        <f t="shared" si="3"/>
        <v>0.19789681334329945</v>
      </c>
      <c r="I32" s="51">
        <f t="shared" si="2"/>
        <v>9.9164684053487377</v>
      </c>
      <c r="J32" s="53">
        <f t="shared" si="2"/>
        <v>3.502568681373941</v>
      </c>
    </row>
    <row r="33" spans="1:10" x14ac:dyDescent="0.2">
      <c r="A33" s="54" t="s">
        <v>75</v>
      </c>
      <c r="B33" s="22" t="s">
        <v>3</v>
      </c>
      <c r="C33" s="22">
        <v>9618</v>
      </c>
      <c r="D33" s="22">
        <v>108</v>
      </c>
      <c r="E33" s="48">
        <f t="shared" si="0"/>
        <v>1068.6666666666667</v>
      </c>
      <c r="F33" s="48">
        <f t="shared" si="0"/>
        <v>12</v>
      </c>
      <c r="G33" s="49">
        <f t="shared" si="3"/>
        <v>6.4628957518180805E-2</v>
      </c>
      <c r="H33" s="49">
        <f t="shared" si="3"/>
        <v>0.19102472913305743</v>
      </c>
      <c r="I33" s="51">
        <f t="shared" si="2"/>
        <v>10.725024929652559</v>
      </c>
      <c r="J33" s="53">
        <f t="shared" si="2"/>
        <v>3.6285730319090606</v>
      </c>
    </row>
    <row r="34" spans="1:10" x14ac:dyDescent="0.2">
      <c r="A34" s="54" t="s">
        <v>76</v>
      </c>
      <c r="B34" s="22" t="s">
        <v>2</v>
      </c>
      <c r="C34" s="22">
        <v>10180</v>
      </c>
      <c r="D34" s="22">
        <v>128</v>
      </c>
      <c r="E34" s="48">
        <f t="shared" si="0"/>
        <v>1131.1111111111111</v>
      </c>
      <c r="F34" s="48">
        <f t="shared" si="0"/>
        <v>14.222222222222221</v>
      </c>
      <c r="G34" s="49">
        <f t="shared" si="3"/>
        <v>5.9041789867231062E-2</v>
      </c>
      <c r="H34" s="49">
        <f t="shared" si="3"/>
        <v>0.15206193419336475</v>
      </c>
      <c r="I34" s="51">
        <f t="shared" si="2"/>
        <v>11.739941863528273</v>
      </c>
      <c r="J34" s="53">
        <f t="shared" si="2"/>
        <v>4.5583214776061354</v>
      </c>
    </row>
    <row r="35" spans="1:10" x14ac:dyDescent="0.2">
      <c r="A35" s="31" t="s">
        <v>79</v>
      </c>
      <c r="B35" s="22" t="s">
        <v>1</v>
      </c>
      <c r="C35" s="22">
        <v>10711</v>
      </c>
      <c r="D35" s="22">
        <v>146</v>
      </c>
      <c r="E35" s="48">
        <f t="shared" si="0"/>
        <v>1190.1111111111111</v>
      </c>
      <c r="F35" s="48">
        <f t="shared" si="0"/>
        <v>16.222222222222221</v>
      </c>
      <c r="G35" s="49">
        <f t="shared" si="3"/>
        <v>4.5198868591702766E-2</v>
      </c>
      <c r="H35" s="49">
        <f t="shared" si="3"/>
        <v>0.11045818806975981</v>
      </c>
      <c r="I35" s="51">
        <f t="shared" si="2"/>
        <v>15.335498479428477</v>
      </c>
      <c r="J35" s="53">
        <f t="shared" si="2"/>
        <v>6.2751996268686625</v>
      </c>
    </row>
    <row r="36" spans="1:10" x14ac:dyDescent="0.2">
      <c r="A36" s="54" t="s">
        <v>80</v>
      </c>
      <c r="B36" s="22" t="s">
        <v>0</v>
      </c>
      <c r="C36" s="22">
        <v>11129</v>
      </c>
      <c r="D36" s="22">
        <v>158</v>
      </c>
      <c r="E36" s="48">
        <f t="shared" si="0"/>
        <v>1236.5555555555557</v>
      </c>
      <c r="F36" s="48">
        <f t="shared" si="0"/>
        <v>17.555555555555557</v>
      </c>
      <c r="G36" s="49">
        <f t="shared" si="3"/>
        <v>3.651576328540139E-2</v>
      </c>
      <c r="H36" s="49">
        <f t="shared" si="3"/>
        <v>9.3429102448396015E-2</v>
      </c>
      <c r="I36" s="51">
        <f t="shared" si="2"/>
        <v>18.982135883136753</v>
      </c>
      <c r="J36" s="51">
        <f t="shared" si="2"/>
        <v>7.4189643525987359</v>
      </c>
    </row>
    <row r="37" spans="1:10" x14ac:dyDescent="0.2">
      <c r="A37" s="54" t="s">
        <v>81</v>
      </c>
      <c r="B37" s="22" t="s">
        <v>83</v>
      </c>
      <c r="C37" s="22">
        <v>11524</v>
      </c>
      <c r="D37" s="22">
        <v>168</v>
      </c>
      <c r="E37" s="48">
        <f t="shared" si="0"/>
        <v>1280.4444444444443</v>
      </c>
      <c r="F37" s="48">
        <f t="shared" si="0"/>
        <v>18.666666666666668</v>
      </c>
      <c r="G37" s="49">
        <f t="shared" si="3"/>
        <v>2.9469098315690553E-2</v>
      </c>
      <c r="H37" s="49">
        <f t="shared" si="3"/>
        <v>8.3628343033969987E-2</v>
      </c>
      <c r="I37" s="51">
        <f t="shared" si="2"/>
        <v>23.521153349672915</v>
      </c>
      <c r="J37" s="51">
        <f t="shared" si="2"/>
        <v>8.2884241802852365</v>
      </c>
    </row>
    <row r="38" spans="1:10" x14ac:dyDescent="0.2">
      <c r="A38" s="54" t="s">
        <v>82</v>
      </c>
      <c r="B38" s="22" t="s">
        <v>84</v>
      </c>
      <c r="C38" s="22">
        <v>11781</v>
      </c>
      <c r="D38" s="22">
        <v>186</v>
      </c>
      <c r="E38" s="48">
        <f t="shared" ref="E38:F69" si="4">C38/9</f>
        <v>1309</v>
      </c>
      <c r="F38" s="48">
        <f t="shared" si="4"/>
        <v>20.666666666666668</v>
      </c>
      <c r="G38" s="49">
        <f t="shared" si="3"/>
        <v>2.4950254049755514E-2</v>
      </c>
      <c r="H38" s="49">
        <f t="shared" si="3"/>
        <v>8.2758128331348699E-2</v>
      </c>
      <c r="I38" s="51">
        <f t="shared" si="2"/>
        <v>27.78116724493783</v>
      </c>
      <c r="J38" s="51">
        <f t="shared" si="2"/>
        <v>8.375578260841138</v>
      </c>
    </row>
    <row r="39" spans="1:10" ht="15" x14ac:dyDescent="0.2">
      <c r="A39" s="52" t="s">
        <v>85</v>
      </c>
      <c r="B39" t="s">
        <v>86</v>
      </c>
      <c r="C39" s="14">
        <v>12051</v>
      </c>
      <c r="D39" s="56">
        <v>204</v>
      </c>
      <c r="E39" s="48">
        <f t="shared" si="4"/>
        <v>1339</v>
      </c>
      <c r="F39" s="48">
        <f t="shared" si="4"/>
        <v>22.666666666666668</v>
      </c>
      <c r="G39" s="49">
        <f t="shared" si="3"/>
        <v>2.3088863610676785E-2</v>
      </c>
      <c r="H39" s="49">
        <f t="shared" si="3"/>
        <v>9.2274365984322371E-2</v>
      </c>
      <c r="I39" s="51">
        <f t="shared" si="2"/>
        <v>30.020844345038238</v>
      </c>
      <c r="J39" s="51">
        <f t="shared" si="2"/>
        <v>7.5118064823952579</v>
      </c>
    </row>
    <row r="40" spans="1:10" ht="15" x14ac:dyDescent="0.2">
      <c r="A40" s="25" t="s">
        <v>89</v>
      </c>
      <c r="B40" t="s">
        <v>87</v>
      </c>
      <c r="C40" s="14">
        <v>12297</v>
      </c>
      <c r="D40" s="56">
        <v>220</v>
      </c>
      <c r="E40" s="48">
        <f t="shared" si="4"/>
        <v>1366.3333333333333</v>
      </c>
      <c r="F40" s="48">
        <f t="shared" si="4"/>
        <v>24.444444444444443</v>
      </c>
      <c r="G40" s="49">
        <f t="shared" ref="G40:H55" si="5">LN(C42/C38)/4</f>
        <v>2.3497443092773022E-2</v>
      </c>
      <c r="H40" s="49">
        <f t="shared" si="5"/>
        <v>9.5931280367939631E-2</v>
      </c>
      <c r="I40" s="51">
        <f t="shared" si="2"/>
        <v>29.498834312450477</v>
      </c>
      <c r="J40" s="51">
        <f t="shared" si="2"/>
        <v>7.2254553249098095</v>
      </c>
    </row>
    <row r="41" spans="1:10" ht="15" x14ac:dyDescent="0.2">
      <c r="A41" s="25" t="s">
        <v>90</v>
      </c>
      <c r="B41" t="s">
        <v>88</v>
      </c>
      <c r="C41" s="14">
        <v>12639</v>
      </c>
      <c r="D41" s="14">
        <v>243</v>
      </c>
      <c r="E41" s="48">
        <f t="shared" si="4"/>
        <v>1404.3333333333333</v>
      </c>
      <c r="F41" s="48">
        <f t="shared" si="4"/>
        <v>27</v>
      </c>
      <c r="G41" s="49">
        <f t="shared" si="5"/>
        <v>2.359924390993625E-2</v>
      </c>
      <c r="H41" s="49">
        <f t="shared" si="5"/>
        <v>9.2213840623900853E-2</v>
      </c>
      <c r="I41" s="51">
        <f t="shared" si="2"/>
        <v>29.371584242497782</v>
      </c>
      <c r="J41" s="51">
        <f t="shared" si="2"/>
        <v>7.5167369222477527</v>
      </c>
    </row>
    <row r="42" spans="1:10" ht="15" x14ac:dyDescent="0.2">
      <c r="A42" s="25" t="s">
        <v>94</v>
      </c>
      <c r="B42" t="s">
        <v>98</v>
      </c>
      <c r="C42" s="14">
        <v>12942</v>
      </c>
      <c r="D42" s="14">
        <v>273</v>
      </c>
      <c r="E42" s="48">
        <f t="shared" si="4"/>
        <v>1438</v>
      </c>
      <c r="F42" s="48">
        <f t="shared" si="4"/>
        <v>30.333333333333332</v>
      </c>
      <c r="G42" s="49">
        <f t="shared" si="5"/>
        <v>2.4442238080484822E-2</v>
      </c>
      <c r="H42" s="49">
        <f t="shared" si="5"/>
        <v>9.2890889108120753E-2</v>
      </c>
      <c r="I42" s="51">
        <f t="shared" si="2"/>
        <v>28.35858067814862</v>
      </c>
      <c r="J42" s="53">
        <f t="shared" si="2"/>
        <v>7.4619501138928017</v>
      </c>
    </row>
    <row r="43" spans="1:10" ht="15" x14ac:dyDescent="0.2">
      <c r="A43" s="25" t="s">
        <v>95</v>
      </c>
      <c r="B43" t="s">
        <v>99</v>
      </c>
      <c r="C43" s="14">
        <v>13244</v>
      </c>
      <c r="D43" s="14">
        <v>295</v>
      </c>
      <c r="E43" s="48">
        <f t="shared" si="4"/>
        <v>1471.5555555555557</v>
      </c>
      <c r="F43" s="48">
        <f t="shared" si="4"/>
        <v>32.777777777777779</v>
      </c>
      <c r="G43" s="49">
        <f t="shared" si="5"/>
        <v>2.2079002154073685E-2</v>
      </c>
      <c r="H43" s="49">
        <f t="shared" si="5"/>
        <v>8.1755371752953318E-2</v>
      </c>
      <c r="I43" s="51">
        <f t="shared" si="2"/>
        <v>31.393954116357392</v>
      </c>
      <c r="J43" s="53">
        <f t="shared" si="2"/>
        <v>8.4783074885217697</v>
      </c>
    </row>
    <row r="44" spans="1:10" ht="15" x14ac:dyDescent="0.2">
      <c r="A44" s="25" t="s">
        <v>96</v>
      </c>
      <c r="B44" t="s">
        <v>100</v>
      </c>
      <c r="C44" s="14">
        <v>13560</v>
      </c>
      <c r="D44" s="14">
        <v>319</v>
      </c>
      <c r="E44" s="48">
        <f t="shared" si="4"/>
        <v>1506.6666666666667</v>
      </c>
      <c r="F44" s="48">
        <f t="shared" si="4"/>
        <v>35.444444444444443</v>
      </c>
      <c r="G44" s="49">
        <f t="shared" si="5"/>
        <v>1.8660796111094505E-2</v>
      </c>
      <c r="H44" s="49">
        <f t="shared" si="5"/>
        <v>6.2115339824624929E-2</v>
      </c>
      <c r="I44" s="51">
        <f t="shared" si="2"/>
        <v>37.144566417927081</v>
      </c>
      <c r="J44" s="53">
        <f t="shared" si="2"/>
        <v>11.15903386372773</v>
      </c>
    </row>
    <row r="45" spans="1:10" ht="15" x14ac:dyDescent="0.2">
      <c r="A45" s="31" t="s">
        <v>97</v>
      </c>
      <c r="B45" s="22" t="s">
        <v>101</v>
      </c>
      <c r="C45" s="56">
        <v>13806</v>
      </c>
      <c r="D45" s="56">
        <v>337</v>
      </c>
      <c r="E45" s="48">
        <f t="shared" si="4"/>
        <v>1534</v>
      </c>
      <c r="F45" s="48">
        <f t="shared" si="4"/>
        <v>37.444444444444443</v>
      </c>
      <c r="G45" s="57">
        <f t="shared" si="5"/>
        <v>1.460925036187634E-2</v>
      </c>
      <c r="H45" s="57">
        <f t="shared" si="5"/>
        <v>5.5276895457277792E-2</v>
      </c>
      <c r="I45" s="53">
        <f t="shared" si="2"/>
        <v>47.445773286817769</v>
      </c>
      <c r="J45" s="53">
        <f t="shared" si="2"/>
        <v>12.539546130908571</v>
      </c>
    </row>
    <row r="46" spans="1:10" ht="15" x14ac:dyDescent="0.2">
      <c r="A46" s="31" t="s">
        <v>102</v>
      </c>
      <c r="B46" s="22" t="s">
        <v>103</v>
      </c>
      <c r="C46" s="56">
        <v>13945</v>
      </c>
      <c r="D46" s="14">
        <v>350</v>
      </c>
      <c r="E46" s="48">
        <f t="shared" si="4"/>
        <v>1549.4444444444443</v>
      </c>
      <c r="F46" s="48">
        <f t="shared" si="4"/>
        <v>38.888888888888886</v>
      </c>
      <c r="G46" s="49">
        <f t="shared" si="5"/>
        <v>1.1986748449768495E-2</v>
      </c>
      <c r="H46" s="49">
        <f t="shared" si="5"/>
        <v>4.6362862450720584E-2</v>
      </c>
      <c r="I46" s="51">
        <f t="shared" si="2"/>
        <v>57.82612219357388</v>
      </c>
      <c r="J46" s="51">
        <f t="shared" si="2"/>
        <v>14.950482863233399</v>
      </c>
    </row>
    <row r="47" spans="1:10" ht="15" x14ac:dyDescent="0.2">
      <c r="A47" s="31" t="s">
        <v>104</v>
      </c>
      <c r="B47" s="22" t="s">
        <v>107</v>
      </c>
      <c r="C47" s="56">
        <v>14041</v>
      </c>
      <c r="D47" s="56">
        <v>368</v>
      </c>
      <c r="E47" s="48">
        <f t="shared" si="4"/>
        <v>1560.1111111111111</v>
      </c>
      <c r="F47" s="48">
        <f t="shared" si="4"/>
        <v>40.888888888888886</v>
      </c>
      <c r="G47" s="49">
        <f t="shared" si="5"/>
        <v>9.661665481086568E-3</v>
      </c>
      <c r="H47" s="49">
        <f t="shared" si="5"/>
        <v>3.8431670379224868E-2</v>
      </c>
      <c r="I47" s="51">
        <f t="shared" si="2"/>
        <v>71.741997476194214</v>
      </c>
      <c r="J47" s="53">
        <f t="shared" si="2"/>
        <v>18.035832783751239</v>
      </c>
    </row>
    <row r="48" spans="1:10" ht="15" x14ac:dyDescent="0.2">
      <c r="A48" s="25" t="s">
        <v>159</v>
      </c>
      <c r="B48" t="s">
        <v>108</v>
      </c>
      <c r="C48" s="14">
        <v>14226</v>
      </c>
      <c r="D48" s="56">
        <v>384</v>
      </c>
      <c r="E48" s="48">
        <f t="shared" si="4"/>
        <v>1580.6666666666667</v>
      </c>
      <c r="F48" s="48">
        <f t="shared" si="4"/>
        <v>42.666666666666664</v>
      </c>
      <c r="G48" s="49">
        <f t="shared" si="5"/>
        <v>9.3427711555109302E-3</v>
      </c>
      <c r="H48" s="49">
        <f t="shared" si="5"/>
        <v>3.9556001303723547E-2</v>
      </c>
      <c r="I48" s="51">
        <f t="shared" si="2"/>
        <v>74.190748014959695</v>
      </c>
      <c r="J48" s="53">
        <f t="shared" si="2"/>
        <v>17.523186310915023</v>
      </c>
    </row>
    <row r="49" spans="1:10" ht="15" x14ac:dyDescent="0.2">
      <c r="A49" s="25" t="s">
        <v>105</v>
      </c>
      <c r="B49" t="s">
        <v>109</v>
      </c>
      <c r="C49" s="14">
        <v>14350</v>
      </c>
      <c r="D49" s="56">
        <v>393</v>
      </c>
      <c r="E49" s="48">
        <f t="shared" si="4"/>
        <v>1594.4444444444443</v>
      </c>
      <c r="F49" s="48">
        <f t="shared" si="4"/>
        <v>43.666666666666664</v>
      </c>
      <c r="G49" s="49">
        <f t="shared" si="5"/>
        <v>9.6743457933932044E-3</v>
      </c>
      <c r="H49" s="49">
        <f t="shared" si="5"/>
        <v>3.9506287983704223E-2</v>
      </c>
      <c r="I49" s="51">
        <f t="shared" si="2"/>
        <v>71.647964147953942</v>
      </c>
      <c r="J49" s="53">
        <f t="shared" si="2"/>
        <v>17.545236870795318</v>
      </c>
    </row>
    <row r="50" spans="1:10" ht="15" x14ac:dyDescent="0.2">
      <c r="A50" s="31" t="s">
        <v>106</v>
      </c>
      <c r="B50" s="22" t="s">
        <v>110</v>
      </c>
      <c r="C50" s="56">
        <v>14476</v>
      </c>
      <c r="D50" s="55">
        <v>410</v>
      </c>
      <c r="E50" s="66">
        <f t="shared" si="4"/>
        <v>1608.4444444444443</v>
      </c>
      <c r="F50" s="66">
        <f t="shared" si="4"/>
        <v>45.555555555555557</v>
      </c>
      <c r="G50" s="57">
        <f t="shared" si="5"/>
        <v>7.7003699615458754E-3</v>
      </c>
      <c r="H50" s="57">
        <f t="shared" si="5"/>
        <v>3.5731804364352179E-2</v>
      </c>
      <c r="I50" s="53">
        <f t="shared" si="2"/>
        <v>90.01478942198689</v>
      </c>
      <c r="J50" s="53">
        <f t="shared" si="2"/>
        <v>19.398605608942137</v>
      </c>
    </row>
    <row r="51" spans="1:10" ht="15" x14ac:dyDescent="0.2">
      <c r="A51" s="31" t="s">
        <v>111</v>
      </c>
      <c r="B51" s="22" t="s">
        <v>112</v>
      </c>
      <c r="C51" s="56">
        <v>14595</v>
      </c>
      <c r="D51" s="14">
        <v>431</v>
      </c>
      <c r="E51" s="48">
        <f t="shared" si="4"/>
        <v>1621.6666666666667</v>
      </c>
      <c r="F51" s="48">
        <f t="shared" si="4"/>
        <v>47.888888888888886</v>
      </c>
      <c r="G51" s="49">
        <f t="shared" si="5"/>
        <v>6.8563354179337985E-3</v>
      </c>
      <c r="H51" s="49">
        <f t="shared" si="5"/>
        <v>3.4968141990742503E-2</v>
      </c>
      <c r="I51" s="51">
        <f t="shared" si="2"/>
        <v>101.09586802695101</v>
      </c>
      <c r="J51" s="53">
        <f t="shared" si="2"/>
        <v>19.822247940523969</v>
      </c>
    </row>
    <row r="52" spans="1:10" ht="15" x14ac:dyDescent="0.2">
      <c r="A52" s="31" t="s">
        <v>113</v>
      </c>
      <c r="B52" s="22" t="s">
        <v>34</v>
      </c>
      <c r="C52" s="56">
        <v>14671</v>
      </c>
      <c r="D52" s="56">
        <v>443</v>
      </c>
      <c r="E52" s="48">
        <f t="shared" si="4"/>
        <v>1630.1111111111111</v>
      </c>
      <c r="F52" s="48">
        <f t="shared" si="4"/>
        <v>49.222222222222221</v>
      </c>
      <c r="G52" s="49">
        <f t="shared" si="5"/>
        <v>5.4492950376692278E-3</v>
      </c>
      <c r="H52" s="49">
        <f t="shared" si="5"/>
        <v>3.4143883751437676E-2</v>
      </c>
      <c r="I52" s="51">
        <f t="shared" si="2"/>
        <v>127.19942226809913</v>
      </c>
      <c r="J52" s="53">
        <f t="shared" si="2"/>
        <v>20.300771453123264</v>
      </c>
    </row>
    <row r="53" spans="1:10" ht="15" x14ac:dyDescent="0.2">
      <c r="A53" s="25" t="s">
        <v>114</v>
      </c>
      <c r="B53" s="22" t="s">
        <v>35</v>
      </c>
      <c r="C53" s="14">
        <v>14749</v>
      </c>
      <c r="D53" s="56">
        <v>452</v>
      </c>
      <c r="E53" s="48">
        <f t="shared" si="4"/>
        <v>1638.7777777777778</v>
      </c>
      <c r="F53" s="48">
        <f t="shared" si="4"/>
        <v>50.222222222222221</v>
      </c>
      <c r="G53" s="49">
        <f t="shared" si="5"/>
        <v>4.7171210760956839E-3</v>
      </c>
      <c r="H53" s="49">
        <f t="shared" si="5"/>
        <v>3.2584009422693183E-2</v>
      </c>
      <c r="I53" s="51">
        <f t="shared" si="2"/>
        <v>146.94284275901109</v>
      </c>
      <c r="J53" s="53">
        <f t="shared" si="2"/>
        <v>21.272617852768047</v>
      </c>
    </row>
    <row r="54" spans="1:10" ht="15" x14ac:dyDescent="0.2">
      <c r="A54" s="25" t="s">
        <v>125</v>
      </c>
      <c r="B54" s="22" t="s">
        <v>36</v>
      </c>
      <c r="C54" s="14">
        <v>14795</v>
      </c>
      <c r="D54" s="56">
        <v>470</v>
      </c>
      <c r="E54" s="48">
        <f t="shared" si="4"/>
        <v>1643.8888888888889</v>
      </c>
      <c r="F54" s="48">
        <f t="shared" si="4"/>
        <v>52.222222222222221</v>
      </c>
      <c r="G54" s="49">
        <f t="shared" si="5"/>
        <v>4.2912257802897149E-3</v>
      </c>
      <c r="H54" s="49">
        <f t="shared" si="5"/>
        <v>3.5210238918308948E-2</v>
      </c>
      <c r="I54" s="51">
        <f t="shared" ref="I54:J69" si="6">LN(2)/G54</f>
        <v>161.52661641428446</v>
      </c>
      <c r="J54" s="53">
        <f t="shared" si="6"/>
        <v>19.685955047567603</v>
      </c>
    </row>
    <row r="55" spans="1:10" ht="15" x14ac:dyDescent="0.2">
      <c r="A55" s="31" t="s">
        <v>126</v>
      </c>
      <c r="B55" s="22" t="s">
        <v>37</v>
      </c>
      <c r="C55" s="56">
        <v>14873</v>
      </c>
      <c r="D55" s="56">
        <v>491</v>
      </c>
      <c r="E55" s="48">
        <f t="shared" si="4"/>
        <v>1652.5555555555557</v>
      </c>
      <c r="F55" s="48">
        <f t="shared" si="4"/>
        <v>54.555555555555557</v>
      </c>
      <c r="G55" s="49">
        <f t="shared" si="5"/>
        <v>4.2520604175198097E-3</v>
      </c>
      <c r="H55" s="49">
        <f t="shared" si="5"/>
        <v>3.5996352012601866E-2</v>
      </c>
      <c r="I55" s="51">
        <f t="shared" si="6"/>
        <v>163.01442418455852</v>
      </c>
      <c r="J55" s="53">
        <f t="shared" si="6"/>
        <v>19.256039620828336</v>
      </c>
    </row>
    <row r="56" spans="1:10" ht="15" x14ac:dyDescent="0.2">
      <c r="A56" s="31" t="s">
        <v>127</v>
      </c>
      <c r="B56" s="22" t="s">
        <v>38</v>
      </c>
      <c r="C56" s="56">
        <v>14925</v>
      </c>
      <c r="D56" s="56">
        <v>510</v>
      </c>
      <c r="E56" s="48">
        <f t="shared" si="4"/>
        <v>1658.3333333333333</v>
      </c>
      <c r="F56" s="48">
        <f t="shared" si="4"/>
        <v>56.666666666666664</v>
      </c>
      <c r="G56" s="49">
        <f t="shared" ref="G56:H70" si="7">LN(C58/C54)/4</f>
        <v>4.6207703963415852E-3</v>
      </c>
      <c r="H56" s="49">
        <f t="shared" si="7"/>
        <v>3.0036077960515804E-2</v>
      </c>
      <c r="I56" s="51">
        <f t="shared" si="6"/>
        <v>150.00684325469462</v>
      </c>
      <c r="J56" s="53">
        <f t="shared" si="6"/>
        <v>23.077153464281459</v>
      </c>
    </row>
    <row r="57" spans="1:10" ht="15" x14ac:dyDescent="0.2">
      <c r="A57" s="31" t="s">
        <v>128</v>
      </c>
      <c r="B57" s="22" t="s">
        <v>39</v>
      </c>
      <c r="C57" s="56">
        <v>15002</v>
      </c>
      <c r="D57" s="56">
        <v>522</v>
      </c>
      <c r="E57" s="48">
        <f t="shared" si="4"/>
        <v>1666.8888888888889</v>
      </c>
      <c r="F57" s="48">
        <f t="shared" si="4"/>
        <v>58</v>
      </c>
      <c r="G57" s="49">
        <f t="shared" si="7"/>
        <v>4.5802553572718788E-3</v>
      </c>
      <c r="H57" s="49">
        <f t="shared" si="7"/>
        <v>2.1922508319070354E-2</v>
      </c>
      <c r="I57" s="51">
        <f t="shared" si="6"/>
        <v>151.33374156955347</v>
      </c>
      <c r="J57" s="53">
        <f t="shared" si="6"/>
        <v>31.618059871231875</v>
      </c>
    </row>
    <row r="58" spans="1:10" ht="15" x14ac:dyDescent="0.2">
      <c r="A58" s="31" t="s">
        <v>129</v>
      </c>
      <c r="B58" s="22" t="s">
        <v>40</v>
      </c>
      <c r="C58" s="56">
        <v>15071</v>
      </c>
      <c r="D58" s="56">
        <v>530</v>
      </c>
      <c r="E58" s="48">
        <f t="shared" si="4"/>
        <v>1674.5555555555557</v>
      </c>
      <c r="F58" s="48">
        <f t="shared" si="4"/>
        <v>58.888888888888886</v>
      </c>
      <c r="G58" s="49">
        <f t="shared" si="7"/>
        <v>4.9752885793237552E-3</v>
      </c>
      <c r="H58" s="49">
        <f t="shared" si="7"/>
        <v>1.5213818930318689E-2</v>
      </c>
      <c r="I58" s="51">
        <f t="shared" si="6"/>
        <v>139.31798517989853</v>
      </c>
      <c r="J58" s="53">
        <f t="shared" si="6"/>
        <v>45.560367435333063</v>
      </c>
    </row>
    <row r="59" spans="1:10" ht="15" x14ac:dyDescent="0.2">
      <c r="A59" s="31" t="s">
        <v>130</v>
      </c>
      <c r="B59" s="22" t="s">
        <v>41</v>
      </c>
      <c r="C59" s="56">
        <v>15148</v>
      </c>
      <c r="D59" s="56">
        <v>536</v>
      </c>
      <c r="E59" s="48">
        <f t="shared" si="4"/>
        <v>1683.1111111111111</v>
      </c>
      <c r="F59" s="48">
        <f t="shared" si="4"/>
        <v>59.555555555555557</v>
      </c>
      <c r="G59" s="49">
        <f t="shared" si="7"/>
        <v>4.4921277296869318E-3</v>
      </c>
      <c r="H59" s="49">
        <f t="shared" si="7"/>
        <v>1.2607713406722976E-2</v>
      </c>
      <c r="I59" s="51">
        <f t="shared" si="6"/>
        <v>154.30264281649278</v>
      </c>
      <c r="J59" s="53">
        <f t="shared" si="6"/>
        <v>54.978024816960811</v>
      </c>
    </row>
    <row r="60" spans="1:10" ht="15" x14ac:dyDescent="0.2">
      <c r="A60" s="31" t="s">
        <v>131</v>
      </c>
      <c r="B60" s="22" t="s">
        <v>42</v>
      </c>
      <c r="C60" s="56">
        <v>15225</v>
      </c>
      <c r="D60" s="56">
        <v>542</v>
      </c>
      <c r="E60" s="48">
        <f t="shared" si="4"/>
        <v>1691.6666666666667</v>
      </c>
      <c r="F60" s="48">
        <f t="shared" si="4"/>
        <v>60.222222222222221</v>
      </c>
      <c r="G60" s="49">
        <f t="shared" si="7"/>
        <v>4.6997571765041391E-3</v>
      </c>
      <c r="H60" s="49">
        <f t="shared" si="7"/>
        <v>1.7750856895040874E-2</v>
      </c>
      <c r="I60" s="51">
        <f t="shared" si="6"/>
        <v>147.48574331143101</v>
      </c>
      <c r="J60" s="53">
        <f t="shared" si="6"/>
        <v>39.048660279245027</v>
      </c>
    </row>
    <row r="61" spans="1:10" ht="15" x14ac:dyDescent="0.2">
      <c r="A61" s="25" t="s">
        <v>145</v>
      </c>
      <c r="B61" t="s">
        <v>43</v>
      </c>
      <c r="C61" s="56">
        <v>15274</v>
      </c>
      <c r="D61" s="56">
        <v>549</v>
      </c>
      <c r="E61" s="48">
        <f t="shared" si="4"/>
        <v>1697.1111111111111</v>
      </c>
      <c r="F61" s="48">
        <f t="shared" si="4"/>
        <v>61</v>
      </c>
      <c r="G61" s="49">
        <f t="shared" si="7"/>
        <v>4.1572152693774688E-3</v>
      </c>
      <c r="H61" s="49">
        <f t="shared" si="7"/>
        <v>1.9723485617415736E-2</v>
      </c>
      <c r="I61" s="51">
        <f t="shared" si="6"/>
        <v>166.73353089645082</v>
      </c>
      <c r="J61" s="53">
        <f t="shared" si="6"/>
        <v>35.143239587829235</v>
      </c>
    </row>
    <row r="62" spans="1:10" ht="15" x14ac:dyDescent="0.2">
      <c r="A62" s="23" t="s">
        <v>136</v>
      </c>
      <c r="B62" t="s">
        <v>44</v>
      </c>
      <c r="C62" s="56">
        <v>15357</v>
      </c>
      <c r="D62" s="56">
        <v>569</v>
      </c>
      <c r="E62" s="48">
        <f t="shared" si="4"/>
        <v>1706.3333333333333</v>
      </c>
      <c r="F62" s="48">
        <f t="shared" si="4"/>
        <v>63.222222222222221</v>
      </c>
      <c r="G62" s="49">
        <f t="shared" si="7"/>
        <v>3.6999078020185411E-3</v>
      </c>
      <c r="H62" s="49">
        <f t="shared" si="7"/>
        <v>1.8658745347145227E-2</v>
      </c>
      <c r="I62" s="51">
        <f t="shared" si="6"/>
        <v>187.34174407853845</v>
      </c>
      <c r="J62" s="53">
        <f t="shared" si="6"/>
        <v>37.148648939892212</v>
      </c>
    </row>
    <row r="63" spans="1:10" ht="15" x14ac:dyDescent="0.2">
      <c r="A63" s="25" t="s">
        <v>137</v>
      </c>
      <c r="B63" t="s">
        <v>45</v>
      </c>
      <c r="C63" s="56">
        <v>15402</v>
      </c>
      <c r="D63" s="56">
        <v>580</v>
      </c>
      <c r="E63" s="48">
        <f t="shared" si="4"/>
        <v>1711.3333333333333</v>
      </c>
      <c r="F63" s="48">
        <f t="shared" si="4"/>
        <v>64.444444444444443</v>
      </c>
      <c r="G63" s="49">
        <f t="shared" si="7"/>
        <v>4.1714975304204148E-3</v>
      </c>
      <c r="H63" s="49">
        <f t="shared" si="7"/>
        <v>1.7581935535514018E-2</v>
      </c>
      <c r="I63" s="51">
        <f t="shared" si="6"/>
        <v>166.16267311803682</v>
      </c>
      <c r="J63" s="53">
        <f t="shared" si="6"/>
        <v>39.423826754446161</v>
      </c>
    </row>
    <row r="64" spans="1:10" ht="15" x14ac:dyDescent="0.2">
      <c r="A64" s="25" t="s">
        <v>138</v>
      </c>
      <c r="B64" t="s">
        <v>46</v>
      </c>
      <c r="C64" s="56">
        <v>15452</v>
      </c>
      <c r="D64" s="56">
        <v>584</v>
      </c>
      <c r="E64" s="48">
        <f t="shared" si="4"/>
        <v>1716.8888888888889</v>
      </c>
      <c r="F64" s="48">
        <f t="shared" si="4"/>
        <v>64.888888888888886</v>
      </c>
      <c r="G64" s="49">
        <f t="shared" si="7"/>
        <v>3.2508949102566112E-3</v>
      </c>
      <c r="H64" s="49">
        <f t="shared" si="7"/>
        <v>1.1590058234754707E-2</v>
      </c>
      <c r="I64" s="51">
        <f t="shared" si="6"/>
        <v>213.21734466809673</v>
      </c>
      <c r="J64" s="53">
        <f t="shared" si="6"/>
        <v>59.805323365971432</v>
      </c>
    </row>
    <row r="65" spans="1:10" ht="15" x14ac:dyDescent="0.2">
      <c r="A65" s="25" t="s">
        <v>139</v>
      </c>
      <c r="B65" t="s">
        <v>47</v>
      </c>
      <c r="C65" s="56">
        <v>15531</v>
      </c>
      <c r="D65" s="56">
        <v>589</v>
      </c>
      <c r="E65" s="48">
        <f t="shared" si="4"/>
        <v>1725.6666666666667</v>
      </c>
      <c r="F65" s="48">
        <f t="shared" si="4"/>
        <v>65.444444444444443</v>
      </c>
      <c r="G65" s="49">
        <f t="shared" si="7"/>
        <v>3.1453042381575308E-3</v>
      </c>
      <c r="H65" s="49">
        <f t="shared" si="7"/>
        <v>7.6406626025416671E-3</v>
      </c>
      <c r="I65" s="51">
        <f t="shared" si="6"/>
        <v>220.37524133626573</v>
      </c>
      <c r="J65" s="53">
        <f t="shared" si="6"/>
        <v>90.718202938233375</v>
      </c>
    </row>
    <row r="66" spans="1:10" ht="15" x14ac:dyDescent="0.2">
      <c r="A66" s="25" t="s">
        <v>140</v>
      </c>
      <c r="B66" t="s">
        <v>48</v>
      </c>
      <c r="C66" s="56">
        <v>15558</v>
      </c>
      <c r="D66" s="56">
        <v>596</v>
      </c>
      <c r="E66" s="48">
        <f t="shared" si="4"/>
        <v>1728.6666666666667</v>
      </c>
      <c r="F66" s="48">
        <f t="shared" si="4"/>
        <v>66.222222222222229</v>
      </c>
      <c r="G66" s="49">
        <f t="shared" si="7"/>
        <v>2.7194295112091945E-3</v>
      </c>
      <c r="H66" s="49">
        <f t="shared" si="7"/>
        <v>6.7571680969798547E-3</v>
      </c>
      <c r="I66" s="51">
        <f t="shared" si="6"/>
        <v>254.88698188457084</v>
      </c>
      <c r="J66" s="53">
        <f t="shared" si="6"/>
        <v>102.57953784955423</v>
      </c>
    </row>
    <row r="67" spans="1:10" ht="15" x14ac:dyDescent="0.2">
      <c r="A67" s="25" t="s">
        <v>141</v>
      </c>
      <c r="B67" t="s">
        <v>132</v>
      </c>
      <c r="C67" s="56">
        <v>15597</v>
      </c>
      <c r="D67" s="56">
        <v>598</v>
      </c>
      <c r="E67" s="48">
        <f t="shared" si="4"/>
        <v>1733</v>
      </c>
      <c r="F67" s="48">
        <f t="shared" si="4"/>
        <v>66.444444444444443</v>
      </c>
      <c r="G67" s="49">
        <f t="shared" si="7"/>
        <v>1.9082225995720511E-3</v>
      </c>
      <c r="H67" s="49">
        <f t="shared" si="7"/>
        <v>7.1134506044319215E-3</v>
      </c>
      <c r="I67" s="51">
        <f t="shared" si="6"/>
        <v>363.24230764031114</v>
      </c>
      <c r="J67" s="53">
        <f t="shared" si="6"/>
        <v>97.441764778417252</v>
      </c>
    </row>
    <row r="68" spans="1:10" ht="15" x14ac:dyDescent="0.2">
      <c r="A68" s="25" t="s">
        <v>142</v>
      </c>
      <c r="B68" t="s">
        <v>133</v>
      </c>
      <c r="C68" s="56">
        <v>15621</v>
      </c>
      <c r="D68" s="56">
        <v>600</v>
      </c>
      <c r="E68" s="48">
        <f t="shared" si="4"/>
        <v>1735.6666666666667</v>
      </c>
      <c r="F68" s="48">
        <f t="shared" si="4"/>
        <v>66.666666666666671</v>
      </c>
      <c r="G68" s="49">
        <f t="shared" si="7"/>
        <v>2.016527161375715E-3</v>
      </c>
      <c r="H68" s="49">
        <f t="shared" si="7"/>
        <v>4.9835537252043323E-3</v>
      </c>
      <c r="I68" s="51">
        <f t="shared" si="6"/>
        <v>343.73312387573617</v>
      </c>
      <c r="J68" s="53">
        <f t="shared" si="6"/>
        <v>139.08692848124664</v>
      </c>
    </row>
    <row r="69" spans="1:10" ht="15" x14ac:dyDescent="0.2">
      <c r="A69" s="25" t="s">
        <v>143</v>
      </c>
      <c r="B69" t="s">
        <v>134</v>
      </c>
      <c r="C69" s="56">
        <v>15650</v>
      </c>
      <c r="D69" s="56">
        <v>606</v>
      </c>
      <c r="E69" s="48">
        <f t="shared" si="4"/>
        <v>1738.8888888888889</v>
      </c>
      <c r="F69" s="48">
        <f t="shared" si="4"/>
        <v>67.333333333333329</v>
      </c>
      <c r="G69" s="49">
        <f t="shared" si="7"/>
        <v>2.4721883167840198E-3</v>
      </c>
      <c r="H69" s="49">
        <f t="shared" si="7"/>
        <v>4.556878439816346E-3</v>
      </c>
      <c r="I69" s="51">
        <f t="shared" si="6"/>
        <v>280.37798571171771</v>
      </c>
      <c r="J69" s="53">
        <f t="shared" si="6"/>
        <v>152.1100880162783</v>
      </c>
    </row>
    <row r="70" spans="1:10" ht="15" x14ac:dyDescent="0.2">
      <c r="A70" s="58" t="s">
        <v>144</v>
      </c>
      <c r="B70" s="59" t="s">
        <v>135</v>
      </c>
      <c r="C70" s="60">
        <v>15684</v>
      </c>
      <c r="D70" s="60">
        <v>608</v>
      </c>
      <c r="E70" s="61">
        <f t="shared" ref="E70:F72" si="8">C70/9</f>
        <v>1742.6666666666667</v>
      </c>
      <c r="F70" s="61">
        <f t="shared" si="8"/>
        <v>67.555555555555557</v>
      </c>
      <c r="G70" s="62">
        <f t="shared" si="7"/>
        <v>2.4367130317318416E-3</v>
      </c>
      <c r="H70" s="62">
        <f t="shared" si="7"/>
        <v>5.7663182327490469E-3</v>
      </c>
      <c r="I70" s="63">
        <f t="shared" ref="I70:J70" si="9">LN(2)/G70</f>
        <v>284.45991445587083</v>
      </c>
      <c r="J70" s="63">
        <f t="shared" si="9"/>
        <v>120.20619615187155</v>
      </c>
    </row>
    <row r="71" spans="1:10" ht="15" x14ac:dyDescent="0.2">
      <c r="A71" s="25" t="s">
        <v>151</v>
      </c>
      <c r="B71" t="s">
        <v>146</v>
      </c>
      <c r="C71" s="56">
        <v>15752</v>
      </c>
      <c r="D71" s="56">
        <v>609</v>
      </c>
      <c r="E71" s="48">
        <f t="shared" si="8"/>
        <v>1750.2222222222222</v>
      </c>
      <c r="F71" s="48">
        <f t="shared" si="8"/>
        <v>67.666666666666671</v>
      </c>
      <c r="G71" s="49"/>
      <c r="H71" s="49"/>
      <c r="I71" s="51"/>
      <c r="J71" s="53"/>
    </row>
    <row r="72" spans="1:10" ht="15" x14ac:dyDescent="0.2">
      <c r="A72" s="25" t="s">
        <v>152</v>
      </c>
      <c r="B72" t="s">
        <v>147</v>
      </c>
      <c r="C72" s="56">
        <v>15774</v>
      </c>
      <c r="D72" s="56">
        <v>614</v>
      </c>
      <c r="E72" s="48">
        <f t="shared" si="8"/>
        <v>1752.6666666666667</v>
      </c>
      <c r="F72" s="48">
        <f t="shared" si="8"/>
        <v>68.222222222222229</v>
      </c>
      <c r="G72" s="49"/>
      <c r="H72" s="49"/>
      <c r="I72" s="51"/>
      <c r="J72" s="53"/>
    </row>
    <row r="73" spans="1:10" ht="15" x14ac:dyDescent="0.2">
      <c r="A73" s="25"/>
      <c r="C73" s="56"/>
      <c r="D73" s="56"/>
      <c r="E73" s="48"/>
      <c r="F73" s="48"/>
      <c r="G73" s="49"/>
      <c r="H73" s="49"/>
      <c r="I73" s="51"/>
      <c r="J73" s="53"/>
    </row>
    <row r="74" spans="1:10" ht="15" x14ac:dyDescent="0.2">
      <c r="A74" s="25"/>
      <c r="C74" s="56"/>
      <c r="D74" s="56"/>
      <c r="E74" s="48"/>
      <c r="F74" s="48"/>
      <c r="G74" s="49"/>
      <c r="H74" s="49"/>
      <c r="I74" s="51"/>
      <c r="J74" s="53"/>
    </row>
    <row r="76" spans="1:10" x14ac:dyDescent="0.2">
      <c r="A76" s="25" t="s">
        <v>186</v>
      </c>
      <c r="B76" t="s">
        <v>160</v>
      </c>
      <c r="C76">
        <v>19021</v>
      </c>
      <c r="D76">
        <v>709</v>
      </c>
      <c r="E76" s="48">
        <f>C76/9</f>
        <v>2113.4444444444443</v>
      </c>
    </row>
    <row r="77" spans="1:10" x14ac:dyDescent="0.2">
      <c r="A77" s="25" t="s">
        <v>187</v>
      </c>
      <c r="B77" t="s">
        <v>161</v>
      </c>
      <c r="C77">
        <v>19154</v>
      </c>
      <c r="D77">
        <v>710</v>
      </c>
      <c r="E77" s="48">
        <f>C77/9</f>
        <v>2128.2222222222222</v>
      </c>
    </row>
    <row r="78" spans="1:10" x14ac:dyDescent="0.2">
      <c r="A78" s="58" t="s">
        <v>188</v>
      </c>
      <c r="B78" s="59" t="s">
        <v>162</v>
      </c>
      <c r="C78" s="59">
        <v>19270</v>
      </c>
      <c r="D78" s="59">
        <v>710</v>
      </c>
      <c r="E78" s="61">
        <f>C78/9</f>
        <v>2141.1111111111113</v>
      </c>
      <c r="F78" s="61">
        <f>D78/9</f>
        <v>78.888888888888886</v>
      </c>
      <c r="G78" s="62">
        <f>LN(C80/C76)/4</f>
        <v>7.1518583874207314E-3</v>
      </c>
      <c r="H78" s="62">
        <f>LN(D80/D76)/4</f>
        <v>3.5236087580840098E-4</v>
      </c>
      <c r="I78" s="63">
        <f t="shared" ref="I78:J78" si="10">LN(2)/G78</f>
        <v>96.918471117815855</v>
      </c>
      <c r="J78" s="63">
        <f t="shared" si="10"/>
        <v>1967.1513727785418</v>
      </c>
    </row>
    <row r="79" spans="1:10" x14ac:dyDescent="0.2">
      <c r="A79" s="25" t="s">
        <v>189</v>
      </c>
      <c r="B79" t="s">
        <v>163</v>
      </c>
      <c r="C79">
        <v>19439</v>
      </c>
      <c r="D79">
        <v>710</v>
      </c>
      <c r="E79" s="48">
        <f>C79/9</f>
        <v>2159.8888888888887</v>
      </c>
    </row>
    <row r="80" spans="1:10" x14ac:dyDescent="0.2">
      <c r="A80" s="25" t="s">
        <v>190</v>
      </c>
      <c r="B80" t="s">
        <v>164</v>
      </c>
      <c r="C80">
        <v>19573</v>
      </c>
      <c r="D80">
        <v>710</v>
      </c>
      <c r="E80" s="48">
        <f>C80/9</f>
        <v>2174.7777777777778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648B-66DD-4B88-8057-0B4C4A7BBD2A}">
  <dimension ref="A1:L80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H30" sqref="H30"/>
    </sheetView>
  </sheetViews>
  <sheetFormatPr defaultRowHeight="14.25" x14ac:dyDescent="0.2"/>
  <cols>
    <col min="7" max="10" width="11.25" bestFit="1" customWidth="1"/>
    <col min="11" max="11" width="13.75" bestFit="1" customWidth="1"/>
    <col min="12" max="12" width="12.125" bestFit="1" customWidth="1"/>
  </cols>
  <sheetData>
    <row r="1" spans="1:12" x14ac:dyDescent="0.2">
      <c r="A1" s="3" t="s">
        <v>209</v>
      </c>
      <c r="E1" t="s">
        <v>210</v>
      </c>
    </row>
    <row r="2" spans="1:12" x14ac:dyDescent="0.2">
      <c r="A2" s="4"/>
      <c r="B2" s="13"/>
      <c r="C2" s="13"/>
      <c r="D2" s="4"/>
      <c r="E2" s="4"/>
      <c r="F2" s="4"/>
      <c r="G2" s="4"/>
      <c r="H2" s="4"/>
      <c r="I2" s="4"/>
      <c r="J2" s="4"/>
      <c r="K2" s="4"/>
      <c r="L2" s="4"/>
    </row>
    <row r="3" spans="1:12" x14ac:dyDescent="0.2">
      <c r="A3" s="4"/>
      <c r="B3" s="4"/>
      <c r="C3" s="4"/>
      <c r="D3" s="4"/>
      <c r="E3" s="35" t="s">
        <v>149</v>
      </c>
      <c r="F3" s="4"/>
      <c r="G3" s="4"/>
      <c r="H3" s="4"/>
      <c r="I3" s="4"/>
      <c r="J3" s="4"/>
      <c r="K3" s="4"/>
      <c r="L3" s="4"/>
    </row>
    <row r="4" spans="1:12" ht="15" x14ac:dyDescent="0.2">
      <c r="A4" s="4"/>
      <c r="B4" s="4"/>
      <c r="C4" s="4" t="s">
        <v>31</v>
      </c>
      <c r="D4" s="4" t="s">
        <v>31</v>
      </c>
      <c r="E4" s="12" t="s">
        <v>77</v>
      </c>
      <c r="F4" s="4" t="s">
        <v>77</v>
      </c>
      <c r="G4" t="s">
        <v>239</v>
      </c>
      <c r="H4" t="s">
        <v>239</v>
      </c>
      <c r="I4" t="s">
        <v>213</v>
      </c>
      <c r="J4" t="s">
        <v>242</v>
      </c>
    </row>
    <row r="5" spans="1:12" x14ac:dyDescent="0.2">
      <c r="A5" s="4"/>
      <c r="B5" s="4"/>
      <c r="C5" s="4" t="s">
        <v>33</v>
      </c>
      <c r="D5" s="4" t="s">
        <v>32</v>
      </c>
      <c r="E5" s="6" t="s">
        <v>201</v>
      </c>
      <c r="F5" s="8" t="s">
        <v>150</v>
      </c>
      <c r="G5" t="s">
        <v>240</v>
      </c>
      <c r="H5" t="s">
        <v>241</v>
      </c>
      <c r="I5" t="s">
        <v>208</v>
      </c>
      <c r="J5" t="s">
        <v>243</v>
      </c>
    </row>
    <row r="6" spans="1:12" x14ac:dyDescent="0.2">
      <c r="A6" s="18" t="s">
        <v>49</v>
      </c>
      <c r="B6" s="4" t="s">
        <v>30</v>
      </c>
      <c r="C6" s="4">
        <v>23</v>
      </c>
      <c r="D6" s="4"/>
      <c r="E6" s="29">
        <f>C6/11.42</f>
        <v>2.0140105078809105</v>
      </c>
      <c r="F6" s="29"/>
      <c r="G6" s="4"/>
      <c r="H6" s="4"/>
      <c r="I6" s="4"/>
      <c r="J6" s="4"/>
    </row>
    <row r="7" spans="1:12" x14ac:dyDescent="0.2">
      <c r="A7" s="19" t="s">
        <v>50</v>
      </c>
      <c r="B7" s="4" t="s">
        <v>29</v>
      </c>
      <c r="C7" s="4">
        <v>50</v>
      </c>
      <c r="D7" s="4"/>
      <c r="E7" s="29">
        <f t="shared" ref="E7:E69" si="0">C7/11.42</f>
        <v>4.3782837127845884</v>
      </c>
      <c r="F7" s="29"/>
      <c r="G7" s="4"/>
      <c r="H7" s="4"/>
      <c r="I7" s="4"/>
      <c r="J7" s="4"/>
    </row>
    <row r="8" spans="1:12" x14ac:dyDescent="0.2">
      <c r="A8" s="19" t="s">
        <v>51</v>
      </c>
      <c r="B8" s="4" t="s">
        <v>28</v>
      </c>
      <c r="C8" s="4">
        <v>109</v>
      </c>
      <c r="D8" s="4"/>
      <c r="E8" s="29">
        <f t="shared" si="0"/>
        <v>9.5446584938704024</v>
      </c>
      <c r="F8" s="29"/>
      <c r="G8" s="39">
        <f t="shared" ref="G8:G39" si="1">LN(C10/C6)/4</f>
        <v>0.54070578765472177</v>
      </c>
      <c r="H8" s="4"/>
      <c r="I8" s="69">
        <f>LN(2)/G8</f>
        <v>1.2819303887358571</v>
      </c>
      <c r="J8" s="69"/>
    </row>
    <row r="9" spans="1:12" x14ac:dyDescent="0.2">
      <c r="A9" s="19" t="s">
        <v>52</v>
      </c>
      <c r="B9" s="4" t="s">
        <v>27</v>
      </c>
      <c r="C9" s="4">
        <v>169</v>
      </c>
      <c r="D9" s="4"/>
      <c r="E9" s="29">
        <f t="shared" si="0"/>
        <v>14.798598949211909</v>
      </c>
      <c r="F9" s="29"/>
      <c r="G9" s="39">
        <f t="shared" si="1"/>
        <v>0.39111013662584115</v>
      </c>
      <c r="H9" s="39"/>
      <c r="I9" s="69">
        <f t="shared" ref="I9:J51" si="2">LN(2)/G9</f>
        <v>1.7722557296515442</v>
      </c>
      <c r="J9" s="69"/>
    </row>
    <row r="10" spans="1:12" x14ac:dyDescent="0.2">
      <c r="A10" s="19" t="s">
        <v>53</v>
      </c>
      <c r="B10" s="4" t="s">
        <v>26</v>
      </c>
      <c r="C10" s="4">
        <v>200</v>
      </c>
      <c r="D10" s="4"/>
      <c r="E10" s="29">
        <f t="shared" si="0"/>
        <v>17.513134851138354</v>
      </c>
      <c r="F10" s="29"/>
      <c r="G10" s="39">
        <f t="shared" si="1"/>
        <v>0.22397519404277647</v>
      </c>
      <c r="H10" s="39"/>
      <c r="I10" s="69">
        <f t="shared" si="2"/>
        <v>3.0947497713856778</v>
      </c>
      <c r="J10" s="69"/>
    </row>
    <row r="11" spans="1:12" x14ac:dyDescent="0.2">
      <c r="A11" s="19" t="s">
        <v>54</v>
      </c>
      <c r="B11" s="4" t="s">
        <v>25</v>
      </c>
      <c r="C11" s="4">
        <v>239</v>
      </c>
      <c r="D11" s="4"/>
      <c r="E11" s="29">
        <f t="shared" si="0"/>
        <v>20.928196147110334</v>
      </c>
      <c r="F11" s="29"/>
      <c r="G11" s="39">
        <f t="shared" si="1"/>
        <v>0.15487356774629496</v>
      </c>
      <c r="H11" s="39"/>
      <c r="I11" s="69">
        <f t="shared" si="2"/>
        <v>4.4755679787490878</v>
      </c>
      <c r="J11" s="69"/>
    </row>
    <row r="12" spans="1:12" x14ac:dyDescent="0.2">
      <c r="A12" s="19" t="s">
        <v>55</v>
      </c>
      <c r="B12" s="4" t="s">
        <v>24</v>
      </c>
      <c r="C12" s="4">
        <v>267</v>
      </c>
      <c r="D12" s="4"/>
      <c r="E12" s="29">
        <f t="shared" si="0"/>
        <v>23.380035026269702</v>
      </c>
      <c r="F12" s="29"/>
      <c r="G12" s="39">
        <f t="shared" si="1"/>
        <v>0.17266101258545671</v>
      </c>
      <c r="H12" s="39"/>
      <c r="I12" s="69">
        <f t="shared" si="2"/>
        <v>4.0144973678807743</v>
      </c>
      <c r="J12" s="69"/>
    </row>
    <row r="13" spans="1:12" x14ac:dyDescent="0.2">
      <c r="A13" s="19" t="s">
        <v>56</v>
      </c>
      <c r="B13" s="4" t="s">
        <v>23</v>
      </c>
      <c r="C13" s="4">
        <v>314</v>
      </c>
      <c r="D13" s="4">
        <v>3</v>
      </c>
      <c r="E13" s="29">
        <f t="shared" si="0"/>
        <v>27.495621716287214</v>
      </c>
      <c r="F13" s="29">
        <f>D13/11.42</f>
        <v>0.26269702276707529</v>
      </c>
      <c r="G13" s="39">
        <f t="shared" si="1"/>
        <v>0.21242148030589711</v>
      </c>
      <c r="H13" s="39"/>
      <c r="I13" s="69">
        <f t="shared" si="2"/>
        <v>3.2630748056259664</v>
      </c>
      <c r="J13" s="69"/>
    </row>
    <row r="14" spans="1:12" x14ac:dyDescent="0.2">
      <c r="A14" s="20" t="s">
        <v>57</v>
      </c>
      <c r="B14" s="4" t="s">
        <v>22</v>
      </c>
      <c r="C14" s="4">
        <v>399</v>
      </c>
      <c r="D14" s="4">
        <v>4</v>
      </c>
      <c r="E14" s="29">
        <f t="shared" si="0"/>
        <v>34.938704028021014</v>
      </c>
      <c r="F14" s="29">
        <f t="shared" ref="F14:F29" si="3">D14/11.42</f>
        <v>0.35026269702276708</v>
      </c>
      <c r="G14" s="39">
        <f t="shared" si="1"/>
        <v>0.23699815315335224</v>
      </c>
      <c r="H14" s="39"/>
      <c r="I14" s="69">
        <f t="shared" si="2"/>
        <v>2.9246944389116689</v>
      </c>
      <c r="J14" s="69"/>
    </row>
    <row r="15" spans="1:12" x14ac:dyDescent="0.2">
      <c r="A15" s="19" t="s">
        <v>58</v>
      </c>
      <c r="B15" s="4" t="s">
        <v>21</v>
      </c>
      <c r="C15" s="8">
        <v>559</v>
      </c>
      <c r="D15" s="4">
        <v>5</v>
      </c>
      <c r="E15" s="29">
        <f t="shared" si="0"/>
        <v>48.949211908931701</v>
      </c>
      <c r="F15" s="29">
        <f t="shared" si="3"/>
        <v>0.43782837127845886</v>
      </c>
      <c r="G15" s="39">
        <f t="shared" si="1"/>
        <v>0.25933099117420688</v>
      </c>
      <c r="H15" s="39">
        <f>LN(D17/D13)/4</f>
        <v>0.36658426719835674</v>
      </c>
      <c r="I15" s="69">
        <f t="shared" si="2"/>
        <v>2.672828177694814</v>
      </c>
      <c r="J15" s="69">
        <f>LN(2)/H15</f>
        <v>1.8908263190271806</v>
      </c>
    </row>
    <row r="16" spans="1:12" x14ac:dyDescent="0.2">
      <c r="A16" s="19" t="s">
        <v>59</v>
      </c>
      <c r="B16" s="4" t="s">
        <v>20</v>
      </c>
      <c r="C16" s="4">
        <v>689</v>
      </c>
      <c r="D16" s="4">
        <v>8</v>
      </c>
      <c r="E16" s="29">
        <f t="shared" si="0"/>
        <v>60.332749562171628</v>
      </c>
      <c r="F16" s="29">
        <f t="shared" si="3"/>
        <v>0.70052539404553416</v>
      </c>
      <c r="G16" s="39">
        <f t="shared" si="1"/>
        <v>0.24379354888209534</v>
      </c>
      <c r="H16" s="39">
        <f t="shared" ref="H16:H21" si="4">LN(D18/D14)/4</f>
        <v>0.38953615451163748</v>
      </c>
      <c r="I16" s="69">
        <f t="shared" si="2"/>
        <v>2.8431727735961076</v>
      </c>
      <c r="J16" s="69">
        <f t="shared" si="2"/>
        <v>1.7794168077387984</v>
      </c>
    </row>
    <row r="17" spans="1:10" x14ac:dyDescent="0.2">
      <c r="A17" s="19" t="s">
        <v>60</v>
      </c>
      <c r="B17" s="4" t="s">
        <v>19</v>
      </c>
      <c r="C17" s="4">
        <v>886</v>
      </c>
      <c r="D17" s="4">
        <v>13</v>
      </c>
      <c r="E17" s="29">
        <f t="shared" si="0"/>
        <v>77.583187390542903</v>
      </c>
      <c r="F17" s="29">
        <f t="shared" si="3"/>
        <v>1.138353765323993</v>
      </c>
      <c r="G17" s="39">
        <f t="shared" si="1"/>
        <v>0.19978340458890298</v>
      </c>
      <c r="H17" s="39">
        <f t="shared" si="4"/>
        <v>0.44793986730701374</v>
      </c>
      <c r="I17" s="69">
        <f t="shared" si="2"/>
        <v>3.4694932844209139</v>
      </c>
      <c r="J17" s="69">
        <f t="shared" si="2"/>
        <v>1.5474112289381663</v>
      </c>
    </row>
    <row r="18" spans="1:10" x14ac:dyDescent="0.2">
      <c r="A18" s="19" t="s">
        <v>61</v>
      </c>
      <c r="B18" s="4" t="s">
        <v>18</v>
      </c>
      <c r="C18" s="4">
        <v>1058</v>
      </c>
      <c r="D18" s="4">
        <v>19</v>
      </c>
      <c r="E18" s="29">
        <f t="shared" si="0"/>
        <v>92.644483362521896</v>
      </c>
      <c r="F18" s="29">
        <f t="shared" si="3"/>
        <v>1.6637478108581436</v>
      </c>
      <c r="G18" s="39">
        <f t="shared" si="1"/>
        <v>0.19215048856601147</v>
      </c>
      <c r="H18" s="39">
        <f t="shared" si="4"/>
        <v>0.40235947810852507</v>
      </c>
      <c r="I18" s="69">
        <f t="shared" si="2"/>
        <v>3.6073141719950463</v>
      </c>
      <c r="J18" s="69">
        <f t="shared" si="2"/>
        <v>1.7227062322935722</v>
      </c>
    </row>
    <row r="19" spans="1:10" x14ac:dyDescent="0.2">
      <c r="A19" s="20" t="s">
        <v>62</v>
      </c>
      <c r="B19" s="4" t="s">
        <v>17</v>
      </c>
      <c r="C19" s="4">
        <v>1243</v>
      </c>
      <c r="D19" s="5">
        <v>30</v>
      </c>
      <c r="E19" s="29">
        <f t="shared" si="0"/>
        <v>108.84413309982487</v>
      </c>
      <c r="F19" s="29">
        <f t="shared" si="3"/>
        <v>2.6269702276707529</v>
      </c>
      <c r="G19" s="39">
        <f t="shared" si="1"/>
        <v>0.17651083757932456</v>
      </c>
      <c r="H19" s="39">
        <f t="shared" si="4"/>
        <v>0.39054625689588868</v>
      </c>
      <c r="I19" s="69">
        <f t="shared" si="2"/>
        <v>3.926938368577185</v>
      </c>
      <c r="J19" s="69">
        <f t="shared" si="2"/>
        <v>1.7748145535158044</v>
      </c>
    </row>
    <row r="20" spans="1:10" x14ac:dyDescent="0.2">
      <c r="A20" s="19" t="s">
        <v>63</v>
      </c>
      <c r="B20" s="4" t="s">
        <v>16</v>
      </c>
      <c r="C20" s="4">
        <v>1486</v>
      </c>
      <c r="D20" s="4">
        <v>40</v>
      </c>
      <c r="E20" s="29">
        <f t="shared" si="0"/>
        <v>130.12259194395796</v>
      </c>
      <c r="F20" s="29">
        <f t="shared" si="3"/>
        <v>3.5026269702276709</v>
      </c>
      <c r="G20" s="39">
        <f t="shared" si="1"/>
        <v>0.18941404109982277</v>
      </c>
      <c r="H20" s="39">
        <f t="shared" si="4"/>
        <v>0.40235947810852507</v>
      </c>
      <c r="I20" s="69">
        <f t="shared" si="2"/>
        <v>3.6594287125453966</v>
      </c>
      <c r="J20" s="69">
        <f t="shared" si="2"/>
        <v>1.7227062322935722</v>
      </c>
    </row>
    <row r="21" spans="1:10" x14ac:dyDescent="0.2">
      <c r="A21" s="19" t="s">
        <v>64</v>
      </c>
      <c r="B21" s="4" t="s">
        <v>15</v>
      </c>
      <c r="C21" s="4">
        <v>1795</v>
      </c>
      <c r="D21" s="4">
        <v>62</v>
      </c>
      <c r="E21" s="29">
        <f t="shared" si="0"/>
        <v>157.18038528896673</v>
      </c>
      <c r="F21" s="29">
        <f t="shared" si="3"/>
        <v>5.4290718038528896</v>
      </c>
      <c r="G21" s="39">
        <f t="shared" si="1"/>
        <v>0.20435861226576993</v>
      </c>
      <c r="H21" s="39">
        <f t="shared" si="4"/>
        <v>0.36849998538474904</v>
      </c>
      <c r="I21" s="69">
        <f t="shared" si="2"/>
        <v>3.3918178092661058</v>
      </c>
      <c r="J21" s="69">
        <f t="shared" si="2"/>
        <v>1.8809964940330559</v>
      </c>
    </row>
    <row r="22" spans="1:10" x14ac:dyDescent="0.2">
      <c r="A22" s="19" t="s">
        <v>65</v>
      </c>
      <c r="B22" s="4" t="s">
        <v>14</v>
      </c>
      <c r="C22" s="4">
        <v>2257</v>
      </c>
      <c r="D22" s="4">
        <v>95</v>
      </c>
      <c r="E22" s="29">
        <f t="shared" si="0"/>
        <v>197.63572679509633</v>
      </c>
      <c r="F22" s="29">
        <f t="shared" si="3"/>
        <v>8.3187390542907185</v>
      </c>
      <c r="G22" s="39">
        <f t="shared" si="1"/>
        <v>0.20699538993237276</v>
      </c>
      <c r="H22" s="39">
        <f t="shared" ref="H22:H53" si="5">LN(D24/D20)/4</f>
        <v>0.36319602559718089</v>
      </c>
      <c r="I22" s="69">
        <f t="shared" si="2"/>
        <v>3.3486116806099044</v>
      </c>
      <c r="J22" s="69">
        <f t="shared" si="2"/>
        <v>1.9084657642391487</v>
      </c>
    </row>
    <row r="23" spans="1:10" x14ac:dyDescent="0.2">
      <c r="A23" s="19" t="s">
        <v>66</v>
      </c>
      <c r="B23" s="4" t="s">
        <v>13</v>
      </c>
      <c r="C23" s="4">
        <v>2815</v>
      </c>
      <c r="D23" s="4">
        <v>131</v>
      </c>
      <c r="E23" s="29">
        <f t="shared" si="0"/>
        <v>246.49737302977232</v>
      </c>
      <c r="F23" s="29">
        <f t="shared" si="3"/>
        <v>11.471103327495621</v>
      </c>
      <c r="G23" s="39">
        <f t="shared" si="1"/>
        <v>0.18372060174551241</v>
      </c>
      <c r="H23" s="39">
        <f t="shared" si="5"/>
        <v>0.31434016943599935</v>
      </c>
      <c r="I23" s="69">
        <f t="shared" si="2"/>
        <v>3.7728331715355719</v>
      </c>
      <c r="J23" s="69">
        <f t="shared" si="2"/>
        <v>2.2050862344561795</v>
      </c>
    </row>
    <row r="24" spans="1:10" x14ac:dyDescent="0.2">
      <c r="A24" s="20" t="s">
        <v>67</v>
      </c>
      <c r="B24" s="4" t="s">
        <v>12</v>
      </c>
      <c r="C24" s="4">
        <v>3401</v>
      </c>
      <c r="D24" s="4">
        <v>171</v>
      </c>
      <c r="E24" s="29">
        <f t="shared" si="0"/>
        <v>297.81085814360773</v>
      </c>
      <c r="F24" s="29">
        <f t="shared" si="3"/>
        <v>14.973730297723293</v>
      </c>
      <c r="G24" s="39">
        <f t="shared" si="1"/>
        <v>0.15933577748510661</v>
      </c>
      <c r="H24" s="39">
        <f t="shared" si="5"/>
        <v>0.28412064068087989</v>
      </c>
      <c r="I24" s="69">
        <f t="shared" si="2"/>
        <v>4.3502293803708652</v>
      </c>
      <c r="J24" s="69">
        <f t="shared" si="2"/>
        <v>2.4396227563715724</v>
      </c>
    </row>
    <row r="25" spans="1:10" x14ac:dyDescent="0.2">
      <c r="A25" s="19" t="s">
        <v>68</v>
      </c>
      <c r="B25" s="21" t="s">
        <v>11</v>
      </c>
      <c r="C25" s="21">
        <v>3743</v>
      </c>
      <c r="D25" s="21">
        <v>218</v>
      </c>
      <c r="E25" s="29">
        <f t="shared" si="0"/>
        <v>327.75831873905429</v>
      </c>
      <c r="F25" s="29">
        <f t="shared" si="3"/>
        <v>19.089316987740805</v>
      </c>
      <c r="G25" s="40">
        <f t="shared" si="1"/>
        <v>0.14044889942126804</v>
      </c>
      <c r="H25" s="40">
        <f t="shared" si="5"/>
        <v>0.26092413276799875</v>
      </c>
      <c r="I25" s="70">
        <f t="shared" si="2"/>
        <v>4.9352268577120846</v>
      </c>
      <c r="J25" s="70">
        <f t="shared" si="2"/>
        <v>2.656508515355529</v>
      </c>
    </row>
    <row r="26" spans="1:10" x14ac:dyDescent="0.2">
      <c r="A26" s="19" t="s">
        <v>69</v>
      </c>
      <c r="B26" s="21" t="s">
        <v>10</v>
      </c>
      <c r="C26" s="21">
        <v>4269</v>
      </c>
      <c r="D26" s="21">
        <v>296</v>
      </c>
      <c r="E26" s="29">
        <f t="shared" si="0"/>
        <v>373.81786339754814</v>
      </c>
      <c r="F26" s="29">
        <f t="shared" si="3"/>
        <v>25.919439579684763</v>
      </c>
      <c r="G26" s="39">
        <f t="shared" si="1"/>
        <v>0.15152726827673535</v>
      </c>
      <c r="H26" s="39">
        <f t="shared" si="5"/>
        <v>0.25750926022706389</v>
      </c>
      <c r="I26" s="69">
        <f t="shared" si="2"/>
        <v>4.5744055736162652</v>
      </c>
      <c r="J26" s="69">
        <f t="shared" si="2"/>
        <v>2.6917369105435238</v>
      </c>
    </row>
    <row r="27" spans="1:10" x14ac:dyDescent="0.2">
      <c r="A27" s="19" t="s">
        <v>70</v>
      </c>
      <c r="B27" s="21" t="s">
        <v>9</v>
      </c>
      <c r="C27" s="21">
        <v>4937</v>
      </c>
      <c r="D27" s="21">
        <v>372</v>
      </c>
      <c r="E27" s="29">
        <f t="shared" si="0"/>
        <v>432.31173380035028</v>
      </c>
      <c r="F27" s="29">
        <f t="shared" si="3"/>
        <v>32.574430823117339</v>
      </c>
      <c r="G27" s="39">
        <f t="shared" si="1"/>
        <v>0.16644818323576741</v>
      </c>
      <c r="H27" s="39">
        <f t="shared" si="5"/>
        <v>0.24506392351570555</v>
      </c>
      <c r="I27" s="69">
        <f t="shared" si="2"/>
        <v>4.1643421218850385</v>
      </c>
      <c r="J27" s="69">
        <f t="shared" si="2"/>
        <v>2.8284341922548348</v>
      </c>
    </row>
    <row r="28" spans="1:10" x14ac:dyDescent="0.2">
      <c r="A28" s="19" t="s">
        <v>71</v>
      </c>
      <c r="B28" s="21" t="s">
        <v>8</v>
      </c>
      <c r="C28" s="21">
        <v>6235</v>
      </c>
      <c r="D28" s="21">
        <v>479</v>
      </c>
      <c r="E28" s="29">
        <f t="shared" si="0"/>
        <v>545.97197898423815</v>
      </c>
      <c r="F28" s="29">
        <f t="shared" si="3"/>
        <v>41.943957968476354</v>
      </c>
      <c r="G28" s="39">
        <f t="shared" si="1"/>
        <v>0.19015602674674553</v>
      </c>
      <c r="H28" s="39">
        <f t="shared" si="5"/>
        <v>0.21837401805201678</v>
      </c>
      <c r="I28" s="69">
        <f t="shared" si="2"/>
        <v>3.6451496827029088</v>
      </c>
      <c r="J28" s="69">
        <f t="shared" si="2"/>
        <v>3.1741284368126492</v>
      </c>
    </row>
    <row r="29" spans="1:10" x14ac:dyDescent="0.2">
      <c r="A29" s="19" t="s">
        <v>72</v>
      </c>
      <c r="B29" s="21" t="s">
        <v>7</v>
      </c>
      <c r="C29" s="21">
        <v>7284</v>
      </c>
      <c r="D29" s="21">
        <v>581</v>
      </c>
      <c r="E29" s="29">
        <f t="shared" si="0"/>
        <v>637.8283712784588</v>
      </c>
      <c r="F29" s="29">
        <f t="shared" si="3"/>
        <v>50.87565674255692</v>
      </c>
      <c r="G29" s="39">
        <f t="shared" si="1"/>
        <v>0.19652901623653071</v>
      </c>
      <c r="H29" s="39">
        <f t="shared" si="5"/>
        <v>0.20658562380280393</v>
      </c>
      <c r="I29" s="69">
        <f t="shared" si="2"/>
        <v>3.5269457601401428</v>
      </c>
      <c r="J29" s="69">
        <f t="shared" si="2"/>
        <v>3.3552537093364645</v>
      </c>
    </row>
    <row r="30" spans="1:10" x14ac:dyDescent="0.2">
      <c r="A30" s="71" t="s">
        <v>73</v>
      </c>
      <c r="B30" s="72" t="s">
        <v>6</v>
      </c>
      <c r="C30" s="72">
        <v>9134</v>
      </c>
      <c r="D30" s="72">
        <v>709</v>
      </c>
      <c r="E30" s="73">
        <f>C30/11.42</f>
        <v>799.8248686514886</v>
      </c>
      <c r="F30" s="73">
        <f>D30/11.42</f>
        <v>62.084063047285461</v>
      </c>
      <c r="G30" s="75">
        <f>LN(C32/C28)/4</f>
        <v>0.16156894596025415</v>
      </c>
      <c r="H30" s="75">
        <f t="shared" si="5"/>
        <v>0.18376354530940958</v>
      </c>
      <c r="I30" s="74">
        <f>LN(2)/G30</f>
        <v>4.2901015194495296</v>
      </c>
      <c r="J30" s="74">
        <f>LN(2)/H30</f>
        <v>3.7719515010056393</v>
      </c>
    </row>
    <row r="31" spans="1:10" x14ac:dyDescent="0.2">
      <c r="A31" s="19" t="s">
        <v>74</v>
      </c>
      <c r="B31" s="21" t="s">
        <v>5</v>
      </c>
      <c r="C31" s="21">
        <v>10836</v>
      </c>
      <c r="D31" s="21">
        <v>850</v>
      </c>
      <c r="E31" s="29">
        <f t="shared" si="0"/>
        <v>948.86164623467596</v>
      </c>
      <c r="F31" s="29">
        <f t="shared" ref="F31:F72" si="6">D31/11.42</f>
        <v>74.430823117338008</v>
      </c>
      <c r="G31" s="39">
        <f t="shared" si="1"/>
        <v>0.14045249355610165</v>
      </c>
      <c r="H31" s="39">
        <f t="shared" si="5"/>
        <v>0.17478830115503932</v>
      </c>
      <c r="I31" s="69">
        <f t="shared" si="2"/>
        <v>4.9351005668196128</v>
      </c>
      <c r="J31" s="69">
        <f t="shared" si="2"/>
        <v>3.9656382948943216</v>
      </c>
    </row>
    <row r="32" spans="1:10" x14ac:dyDescent="0.2">
      <c r="A32" s="19" t="s">
        <v>75</v>
      </c>
      <c r="B32" s="21" t="s">
        <v>4</v>
      </c>
      <c r="C32" s="21">
        <v>11899</v>
      </c>
      <c r="D32" s="21">
        <v>999</v>
      </c>
      <c r="E32" s="29">
        <f t="shared" si="0"/>
        <v>1041.9439579684763</v>
      </c>
      <c r="F32" s="29">
        <f t="shared" si="6"/>
        <v>87.478108581436075</v>
      </c>
      <c r="G32" s="39">
        <f t="shared" si="1"/>
        <v>0.10025073441312722</v>
      </c>
      <c r="H32" s="39">
        <f t="shared" si="5"/>
        <v>0.16595174304913185</v>
      </c>
      <c r="I32" s="69">
        <f t="shared" si="2"/>
        <v>6.9141356880591776</v>
      </c>
      <c r="J32" s="69">
        <f t="shared" si="2"/>
        <v>4.1767996396080722</v>
      </c>
    </row>
    <row r="33" spans="1:10" x14ac:dyDescent="0.2">
      <c r="A33" s="19" t="s">
        <v>76</v>
      </c>
      <c r="B33" s="21" t="s">
        <v>3</v>
      </c>
      <c r="C33" s="21">
        <v>12775</v>
      </c>
      <c r="D33" s="21">
        <v>1169</v>
      </c>
      <c r="E33" s="29">
        <f t="shared" si="0"/>
        <v>1118.6514886164623</v>
      </c>
      <c r="F33" s="29">
        <f t="shared" si="6"/>
        <v>102.36427320490368</v>
      </c>
      <c r="G33" s="39">
        <f t="shared" si="1"/>
        <v>8.7027812040464309E-2</v>
      </c>
      <c r="H33" s="39">
        <f t="shared" si="5"/>
        <v>0.15953294937700524</v>
      </c>
      <c r="I33" s="69">
        <f t="shared" si="2"/>
        <v>7.9646628394801047</v>
      </c>
      <c r="J33" s="69">
        <f t="shared" si="2"/>
        <v>4.3448527922712259</v>
      </c>
    </row>
    <row r="34" spans="1:10" x14ac:dyDescent="0.2">
      <c r="A34" s="20" t="s">
        <v>79</v>
      </c>
      <c r="B34" s="21" t="s">
        <v>2</v>
      </c>
      <c r="C34" s="21">
        <v>13640</v>
      </c>
      <c r="D34" s="21">
        <v>1377</v>
      </c>
      <c r="E34" s="29">
        <f t="shared" si="0"/>
        <v>1194.3957968476357</v>
      </c>
      <c r="F34" s="29">
        <f t="shared" si="6"/>
        <v>120.57793345008757</v>
      </c>
      <c r="G34" s="39">
        <f t="shared" si="1"/>
        <v>8.578430321552527E-2</v>
      </c>
      <c r="H34" s="39">
        <f t="shared" si="5"/>
        <v>0.15105574334138547</v>
      </c>
      <c r="I34" s="69">
        <f t="shared" si="2"/>
        <v>8.080116694757967</v>
      </c>
      <c r="J34" s="69">
        <f t="shared" si="2"/>
        <v>4.5886847148435459</v>
      </c>
    </row>
    <row r="35" spans="1:10" x14ac:dyDescent="0.2">
      <c r="A35" s="20" t="s">
        <v>80</v>
      </c>
      <c r="B35" s="21" t="s">
        <v>1</v>
      </c>
      <c r="C35" s="21">
        <v>15348</v>
      </c>
      <c r="D35" s="21">
        <v>1609</v>
      </c>
      <c r="E35" s="29">
        <f t="shared" si="0"/>
        <v>1343.9579684763573</v>
      </c>
      <c r="F35" s="29">
        <f t="shared" si="6"/>
        <v>140.89316987740807</v>
      </c>
      <c r="G35" s="39">
        <f t="shared" si="1"/>
        <v>9.1635973369929388E-2</v>
      </c>
      <c r="H35" s="39">
        <f t="shared" si="5"/>
        <v>0.14212429128234622</v>
      </c>
      <c r="I35" s="69">
        <f t="shared" si="2"/>
        <v>7.5641383516683804</v>
      </c>
      <c r="J35" s="69">
        <f t="shared" si="2"/>
        <v>4.8770493369281178</v>
      </c>
    </row>
    <row r="36" spans="1:10" x14ac:dyDescent="0.2">
      <c r="A36" s="20" t="s">
        <v>81</v>
      </c>
      <c r="B36" s="21" t="s">
        <v>0</v>
      </c>
      <c r="C36" s="21">
        <v>16770</v>
      </c>
      <c r="D36" s="21">
        <v>1828</v>
      </c>
      <c r="E36" s="29">
        <f t="shared" si="0"/>
        <v>1468.476357267951</v>
      </c>
      <c r="F36" s="29">
        <f t="shared" si="6"/>
        <v>160.07005253940454</v>
      </c>
      <c r="G36" s="39">
        <f t="shared" si="1"/>
        <v>9.1788756536929264E-2</v>
      </c>
      <c r="H36" s="39">
        <f t="shared" si="5"/>
        <v>0.13191907852946161</v>
      </c>
      <c r="I36" s="69">
        <f t="shared" si="2"/>
        <v>7.5515477789599661</v>
      </c>
      <c r="J36" s="69">
        <f t="shared" si="2"/>
        <v>5.2543361300476645</v>
      </c>
    </row>
    <row r="37" spans="1:10" x14ac:dyDescent="0.2">
      <c r="A37" s="19" t="s">
        <v>82</v>
      </c>
      <c r="B37" s="21" t="s">
        <v>83</v>
      </c>
      <c r="C37" s="21">
        <v>18431</v>
      </c>
      <c r="D37" s="21">
        <v>2064</v>
      </c>
      <c r="E37" s="29">
        <f t="shared" si="0"/>
        <v>1613.9229422066551</v>
      </c>
      <c r="F37" s="29">
        <f t="shared" si="6"/>
        <v>180.7355516637478</v>
      </c>
      <c r="G37" s="39">
        <f t="shared" si="1"/>
        <v>7.6160166207740437E-2</v>
      </c>
      <c r="H37" s="39">
        <f t="shared" si="5"/>
        <v>0.11804413273081997</v>
      </c>
      <c r="I37" s="69">
        <f t="shared" si="2"/>
        <v>9.1011773617886114</v>
      </c>
      <c r="J37" s="69">
        <f t="shared" si="2"/>
        <v>5.8719325096873067</v>
      </c>
    </row>
    <row r="38" spans="1:10" ht="15" x14ac:dyDescent="0.2">
      <c r="A38" s="19" t="s">
        <v>85</v>
      </c>
      <c r="B38" s="21" t="s">
        <v>84</v>
      </c>
      <c r="C38" s="26">
        <v>19691</v>
      </c>
      <c r="D38" s="26">
        <v>2334</v>
      </c>
      <c r="E38" s="29">
        <f t="shared" si="0"/>
        <v>1724.2556917688266</v>
      </c>
      <c r="F38" s="29">
        <f t="shared" si="6"/>
        <v>204.37828371278459</v>
      </c>
      <c r="G38" s="39">
        <f t="shared" si="1"/>
        <v>7.0057601560813615E-2</v>
      </c>
      <c r="H38" s="39">
        <f t="shared" si="5"/>
        <v>0.10988117069868902</v>
      </c>
      <c r="I38" s="69">
        <f t="shared" si="2"/>
        <v>9.8939610423039923</v>
      </c>
      <c r="J38" s="69">
        <f t="shared" si="2"/>
        <v>6.3081524901173545</v>
      </c>
    </row>
    <row r="39" spans="1:10" ht="15" x14ac:dyDescent="0.2">
      <c r="A39" s="20" t="s">
        <v>89</v>
      </c>
      <c r="B39" s="21" t="s">
        <v>86</v>
      </c>
      <c r="C39" s="26">
        <v>20814</v>
      </c>
      <c r="D39" s="26">
        <v>2580</v>
      </c>
      <c r="E39" s="29">
        <f t="shared" si="0"/>
        <v>1822.5919439579684</v>
      </c>
      <c r="F39" s="29">
        <f t="shared" si="6"/>
        <v>225.91943957968476</v>
      </c>
      <c r="G39" s="39">
        <f t="shared" si="1"/>
        <v>5.9707547426200047E-2</v>
      </c>
      <c r="H39" s="39">
        <f t="shared" si="5"/>
        <v>0.10281555644812257</v>
      </c>
      <c r="I39" s="69">
        <f t="shared" si="2"/>
        <v>11.609037892850845</v>
      </c>
      <c r="J39" s="69">
        <f t="shared" si="2"/>
        <v>6.7416566568862084</v>
      </c>
    </row>
    <row r="40" spans="1:10" ht="15" x14ac:dyDescent="0.2">
      <c r="A40" s="19" t="s">
        <v>90</v>
      </c>
      <c r="B40" s="21" t="s">
        <v>87</v>
      </c>
      <c r="C40" s="26">
        <v>22194</v>
      </c>
      <c r="D40" s="26">
        <v>2837</v>
      </c>
      <c r="E40" s="29">
        <f t="shared" si="0"/>
        <v>1943.432574430823</v>
      </c>
      <c r="F40" s="29">
        <f t="shared" si="6"/>
        <v>248.42381786339755</v>
      </c>
      <c r="G40" s="39">
        <f t="shared" ref="G40:G69" si="7">LN(C42/C38)/4</f>
        <v>5.9508478750075866E-2</v>
      </c>
      <c r="H40" s="39">
        <f t="shared" si="5"/>
        <v>9.6608347952487114E-2</v>
      </c>
      <c r="I40" s="69">
        <f t="shared" si="2"/>
        <v>11.647872624521789</v>
      </c>
      <c r="J40" s="69">
        <f t="shared" si="2"/>
        <v>7.1748166204109145</v>
      </c>
    </row>
    <row r="41" spans="1:10" ht="15" x14ac:dyDescent="0.2">
      <c r="A41" s="19" t="s">
        <v>94</v>
      </c>
      <c r="B41" s="21" t="s">
        <v>88</v>
      </c>
      <c r="C41" s="26">
        <v>23403</v>
      </c>
      <c r="D41" s="26">
        <v>3114</v>
      </c>
      <c r="E41" s="29">
        <f t="shared" si="0"/>
        <v>2049.2994746059544</v>
      </c>
      <c r="F41" s="29">
        <f t="shared" si="6"/>
        <v>272.67950963222415</v>
      </c>
      <c r="G41" s="39">
        <f t="shared" si="7"/>
        <v>6.1950252177994998E-2</v>
      </c>
      <c r="H41" s="39">
        <f t="shared" si="5"/>
        <v>9.0540932232410484E-2</v>
      </c>
      <c r="I41" s="69">
        <f t="shared" si="2"/>
        <v>11.188770928137629</v>
      </c>
      <c r="J41" s="69">
        <f t="shared" si="2"/>
        <v>7.655622307717115</v>
      </c>
    </row>
    <row r="42" spans="1:10" ht="15" x14ac:dyDescent="0.2">
      <c r="A42" s="19" t="s">
        <v>95</v>
      </c>
      <c r="B42" s="21" t="s">
        <v>98</v>
      </c>
      <c r="C42" s="26">
        <v>24983</v>
      </c>
      <c r="D42" s="26">
        <v>3435</v>
      </c>
      <c r="E42" s="29">
        <f t="shared" si="0"/>
        <v>2187.6532399299476</v>
      </c>
      <c r="F42" s="29">
        <f t="shared" si="6"/>
        <v>300.78809106830124</v>
      </c>
      <c r="G42" s="39">
        <f t="shared" si="7"/>
        <v>5.8256294673887557E-2</v>
      </c>
      <c r="H42" s="39">
        <f t="shared" si="5"/>
        <v>8.6386301988962355E-2</v>
      </c>
      <c r="I42" s="69">
        <f t="shared" si="2"/>
        <v>11.898236653053688</v>
      </c>
      <c r="J42" s="69">
        <f t="shared" si="2"/>
        <v>8.0238089211008159</v>
      </c>
    </row>
    <row r="43" spans="1:10" ht="15" x14ac:dyDescent="0.2">
      <c r="A43" s="18" t="s">
        <v>96</v>
      </c>
      <c r="B43" s="21" t="s">
        <v>99</v>
      </c>
      <c r="C43" s="26">
        <v>26667</v>
      </c>
      <c r="D43" s="26">
        <v>3706</v>
      </c>
      <c r="E43" s="29">
        <f t="shared" si="0"/>
        <v>2335.1138353765323</v>
      </c>
      <c r="F43" s="29">
        <f t="shared" si="6"/>
        <v>324.51838879159368</v>
      </c>
      <c r="G43" s="39">
        <f t="shared" si="7"/>
        <v>5.912418015297858E-2</v>
      </c>
      <c r="H43" s="39">
        <f t="shared" si="5"/>
        <v>8.0269428957654237E-2</v>
      </c>
      <c r="I43" s="69">
        <f t="shared" si="2"/>
        <v>11.723582107464127</v>
      </c>
      <c r="J43" s="69">
        <f t="shared" si="2"/>
        <v>8.6352574019881452</v>
      </c>
    </row>
    <row r="44" spans="1:10" ht="15" x14ac:dyDescent="0.2">
      <c r="A44" s="19" t="s">
        <v>97</v>
      </c>
      <c r="B44" s="21" t="s">
        <v>100</v>
      </c>
      <c r="C44" s="26">
        <v>28018</v>
      </c>
      <c r="D44" s="26">
        <v>4008</v>
      </c>
      <c r="E44" s="29">
        <f t="shared" si="0"/>
        <v>2453.415061295972</v>
      </c>
      <c r="F44" s="29">
        <f t="shared" si="6"/>
        <v>350.96322241681258</v>
      </c>
      <c r="G44" s="39">
        <f t="shared" si="7"/>
        <v>5.0594872131263825E-2</v>
      </c>
      <c r="H44" s="39">
        <f t="shared" si="5"/>
        <v>7.071675128729496E-2</v>
      </c>
      <c r="I44" s="69">
        <f t="shared" si="2"/>
        <v>13.699949251015745</v>
      </c>
      <c r="J44" s="69">
        <f t="shared" si="2"/>
        <v>9.8017395870457182</v>
      </c>
    </row>
    <row r="45" spans="1:10" ht="15" x14ac:dyDescent="0.2">
      <c r="A45" s="19" t="s">
        <v>102</v>
      </c>
      <c r="B45" s="21" t="s">
        <v>101</v>
      </c>
      <c r="C45" s="26">
        <v>29647</v>
      </c>
      <c r="D45" s="26">
        <v>4293</v>
      </c>
      <c r="E45" s="29">
        <f t="shared" si="0"/>
        <v>2596.0595446584939</v>
      </c>
      <c r="F45" s="29">
        <f t="shared" si="6"/>
        <v>375.91943957968476</v>
      </c>
      <c r="G45" s="40">
        <f t="shared" si="7"/>
        <v>3.8597929797538275E-2</v>
      </c>
      <c r="H45" s="40">
        <f t="shared" si="5"/>
        <v>6.6482000260522409E-2</v>
      </c>
      <c r="I45" s="70">
        <f t="shared" si="2"/>
        <v>17.958143978078155</v>
      </c>
      <c r="J45" s="70">
        <f t="shared" si="2"/>
        <v>10.426087931225229</v>
      </c>
    </row>
    <row r="46" spans="1:10" ht="15" x14ac:dyDescent="0.2">
      <c r="A46" s="19" t="s">
        <v>104</v>
      </c>
      <c r="B46" s="21" t="s">
        <v>103</v>
      </c>
      <c r="C46" s="26">
        <v>30587</v>
      </c>
      <c r="D46" s="26">
        <v>4558</v>
      </c>
      <c r="E46" s="29">
        <f t="shared" si="0"/>
        <v>2678.3712784588442</v>
      </c>
      <c r="F46" s="29">
        <f t="shared" si="6"/>
        <v>399.12434325744306</v>
      </c>
      <c r="G46" s="39">
        <f t="shared" si="7"/>
        <v>4.5218752932519396E-2</v>
      </c>
      <c r="H46" s="39">
        <f t="shared" si="5"/>
        <v>6.0040888621824648E-2</v>
      </c>
      <c r="I46" s="69">
        <f t="shared" si="2"/>
        <v>15.328754899418366</v>
      </c>
      <c r="J46" s="69">
        <f t="shared" si="2"/>
        <v>11.544585639393564</v>
      </c>
    </row>
    <row r="47" spans="1:10" ht="15" x14ac:dyDescent="0.2">
      <c r="A47" s="19" t="s">
        <v>159</v>
      </c>
      <c r="B47" s="21" t="s">
        <v>107</v>
      </c>
      <c r="C47" s="26">
        <v>31119</v>
      </c>
      <c r="D47" s="26">
        <v>4835</v>
      </c>
      <c r="E47" s="29">
        <f t="shared" si="0"/>
        <v>2724.9562171628722</v>
      </c>
      <c r="F47" s="29">
        <f t="shared" si="6"/>
        <v>423.3800350262697</v>
      </c>
      <c r="G47" s="39">
        <f t="shared" si="7"/>
        <v>4.0128758536829505E-2</v>
      </c>
      <c r="H47" s="39">
        <f t="shared" si="5"/>
        <v>5.6239703494606219E-2</v>
      </c>
      <c r="I47" s="69">
        <f t="shared" si="2"/>
        <v>17.273078107407343</v>
      </c>
      <c r="J47" s="69">
        <f t="shared" si="2"/>
        <v>12.324872598704632</v>
      </c>
    </row>
    <row r="48" spans="1:10" ht="15" x14ac:dyDescent="0.2">
      <c r="A48" s="19" t="s">
        <v>105</v>
      </c>
      <c r="B48" s="21" t="s">
        <v>108</v>
      </c>
      <c r="C48" s="26">
        <v>33573</v>
      </c>
      <c r="D48" s="26">
        <v>5096</v>
      </c>
      <c r="E48" s="29">
        <f t="shared" si="0"/>
        <v>2939.84238178634</v>
      </c>
      <c r="F48" s="29">
        <f t="shared" si="6"/>
        <v>446.23467600700525</v>
      </c>
      <c r="G48" s="39">
        <f t="shared" si="7"/>
        <v>4.1692465300311787E-2</v>
      </c>
      <c r="H48" s="39">
        <f t="shared" si="5"/>
        <v>5.2450885415211916E-2</v>
      </c>
      <c r="I48" s="69">
        <f t="shared" si="2"/>
        <v>16.625238530923756</v>
      </c>
      <c r="J48" s="69">
        <f t="shared" si="2"/>
        <v>13.215166437570133</v>
      </c>
    </row>
    <row r="49" spans="1:10" ht="15" x14ac:dyDescent="0.2">
      <c r="A49" s="19" t="s">
        <v>106</v>
      </c>
      <c r="B49" s="21" t="s">
        <v>109</v>
      </c>
      <c r="C49" s="26">
        <v>34809</v>
      </c>
      <c r="D49" s="26">
        <v>5376</v>
      </c>
      <c r="E49" s="29">
        <f t="shared" si="0"/>
        <v>3048.0735551663747</v>
      </c>
      <c r="F49" s="29">
        <f t="shared" si="6"/>
        <v>470.75306479859893</v>
      </c>
      <c r="G49" s="39">
        <f t="shared" si="7"/>
        <v>4.450827561564473E-2</v>
      </c>
      <c r="H49" s="39">
        <f t="shared" si="5"/>
        <v>4.6655289813919865E-2</v>
      </c>
      <c r="I49" s="69">
        <f t="shared" si="2"/>
        <v>15.573444959891974</v>
      </c>
      <c r="J49" s="69">
        <f t="shared" si="2"/>
        <v>14.856775798081978</v>
      </c>
    </row>
    <row r="50" spans="1:10" ht="15" x14ac:dyDescent="0.2">
      <c r="A50" s="20" t="s">
        <v>111</v>
      </c>
      <c r="B50" s="21" t="s">
        <v>110</v>
      </c>
      <c r="C50" s="26">
        <v>36138</v>
      </c>
      <c r="D50" s="26">
        <v>5622</v>
      </c>
      <c r="E50" s="29">
        <f>C50/11.42</f>
        <v>3164.4483362521892</v>
      </c>
      <c r="F50" s="29">
        <f t="shared" si="6"/>
        <v>492.29422066549915</v>
      </c>
      <c r="G50" s="40">
        <f t="shared" si="7"/>
        <v>3.4208041822067166E-2</v>
      </c>
      <c r="H50" s="40">
        <f t="shared" si="5"/>
        <v>4.2279984069908134E-2</v>
      </c>
      <c r="I50" s="70">
        <f t="shared" si="2"/>
        <v>20.262696829165037</v>
      </c>
      <c r="J50" s="70">
        <f t="shared" si="2"/>
        <v>16.394215745537089</v>
      </c>
    </row>
    <row r="51" spans="1:10" ht="15" x14ac:dyDescent="0.2">
      <c r="A51" s="19" t="s">
        <v>113</v>
      </c>
      <c r="B51" s="21" t="s">
        <v>112</v>
      </c>
      <c r="C51" s="26">
        <v>37183</v>
      </c>
      <c r="D51" s="26">
        <v>5827</v>
      </c>
      <c r="E51" s="29">
        <f t="shared" si="0"/>
        <v>3255.9544658493869</v>
      </c>
      <c r="F51" s="29">
        <f t="shared" si="6"/>
        <v>510.24518388791591</v>
      </c>
      <c r="G51" s="39">
        <f t="shared" si="7"/>
        <v>3.4644597435580377E-2</v>
      </c>
      <c r="H51" s="39">
        <f t="shared" si="5"/>
        <v>3.6657209782480736E-2</v>
      </c>
      <c r="I51" s="69">
        <f t="shared" si="2"/>
        <v>20.007367147181096</v>
      </c>
      <c r="J51" s="69">
        <f t="shared" si="2"/>
        <v>18.908890902307984</v>
      </c>
    </row>
    <row r="52" spans="1:10" ht="15" x14ac:dyDescent="0.2">
      <c r="A52" s="19" t="s">
        <v>114</v>
      </c>
      <c r="B52" s="4" t="s">
        <v>34</v>
      </c>
      <c r="C52" s="12">
        <v>38496</v>
      </c>
      <c r="D52" s="12">
        <v>6035</v>
      </c>
      <c r="E52" s="29">
        <f t="shared" si="0"/>
        <v>3370.9281961471102</v>
      </c>
      <c r="F52" s="29">
        <f t="shared" si="6"/>
        <v>528.45884413309977</v>
      </c>
      <c r="G52" s="39">
        <f t="shared" si="7"/>
        <v>3.1288344105732842E-2</v>
      </c>
      <c r="H52" s="39">
        <f t="shared" si="5"/>
        <v>3.3610643667096499E-2</v>
      </c>
      <c r="I52" s="69">
        <f>LN(2)/G52</f>
        <v>22.153527147924155</v>
      </c>
      <c r="J52" s="69">
        <f>LN(2)/H52</f>
        <v>20.622847554642615</v>
      </c>
    </row>
    <row r="53" spans="1:10" ht="15" x14ac:dyDescent="0.2">
      <c r="A53" s="19" t="s">
        <v>125</v>
      </c>
      <c r="B53" s="21" t="s">
        <v>35</v>
      </c>
      <c r="C53" s="26">
        <v>39983</v>
      </c>
      <c r="D53" s="12">
        <v>6225</v>
      </c>
      <c r="E53" s="29">
        <f t="shared" si="0"/>
        <v>3501.1383537653242</v>
      </c>
      <c r="F53" s="29">
        <f t="shared" si="6"/>
        <v>545.09632224168126</v>
      </c>
      <c r="G53" s="39">
        <f t="shared" si="7"/>
        <v>2.9769025006348291E-2</v>
      </c>
      <c r="H53" s="39">
        <f t="shared" si="5"/>
        <v>3.2426413090980898E-2</v>
      </c>
      <c r="I53" s="69">
        <f>LN(2)/G53</f>
        <v>23.28417475587899</v>
      </c>
      <c r="J53" s="69">
        <f>LN(2)/H53</f>
        <v>21.376005376084525</v>
      </c>
    </row>
    <row r="54" spans="1:10" ht="15" x14ac:dyDescent="0.2">
      <c r="A54" s="20" t="s">
        <v>126</v>
      </c>
      <c r="B54" s="21" t="s">
        <v>36</v>
      </c>
      <c r="C54" s="12">
        <v>40956</v>
      </c>
      <c r="D54" s="26">
        <v>6431</v>
      </c>
      <c r="E54" s="29">
        <f t="shared" si="0"/>
        <v>3586.339754816112</v>
      </c>
      <c r="F54" s="29">
        <f t="shared" si="6"/>
        <v>563.13485113835372</v>
      </c>
      <c r="G54" s="39">
        <f t="shared" si="7"/>
        <v>2.647841672021941E-2</v>
      </c>
      <c r="H54" s="39">
        <f t="shared" ref="H54:H70" si="8">LN(D56/D52)/4</f>
        <v>3.0387552649750259E-2</v>
      </c>
      <c r="I54" s="69">
        <f t="shared" ref="I54:J69" si="9">LN(2)/G54</f>
        <v>26.177818254164919</v>
      </c>
      <c r="J54" s="69">
        <f t="shared" si="9"/>
        <v>22.810233800307113</v>
      </c>
    </row>
    <row r="55" spans="1:10" ht="15" x14ac:dyDescent="0.2">
      <c r="A55" s="20" t="s">
        <v>127</v>
      </c>
      <c r="B55" s="21" t="s">
        <v>37</v>
      </c>
      <c r="C55" s="26">
        <v>41885</v>
      </c>
      <c r="D55" s="26">
        <v>6634</v>
      </c>
      <c r="E55" s="29">
        <f t="shared" si="0"/>
        <v>3667.6882661996497</v>
      </c>
      <c r="F55" s="29">
        <f t="shared" si="6"/>
        <v>580.91068301225914</v>
      </c>
      <c r="G55" s="39">
        <f t="shared" si="7"/>
        <v>2.5593071811444233E-2</v>
      </c>
      <c r="H55" s="39">
        <f t="shared" si="8"/>
        <v>2.8368026472025569E-2</v>
      </c>
      <c r="I55" s="69">
        <f t="shared" si="9"/>
        <v>27.083391382897485</v>
      </c>
      <c r="J55" s="69">
        <f t="shared" si="9"/>
        <v>24.434099469114475</v>
      </c>
    </row>
    <row r="56" spans="1:10" ht="15" x14ac:dyDescent="0.2">
      <c r="A56" s="19" t="s">
        <v>128</v>
      </c>
      <c r="B56" s="21" t="s">
        <v>38</v>
      </c>
      <c r="C56" s="12">
        <v>42797</v>
      </c>
      <c r="D56" s="26">
        <v>6815</v>
      </c>
      <c r="E56" s="29">
        <f t="shared" si="0"/>
        <v>3747.5481611208406</v>
      </c>
      <c r="F56" s="29">
        <f t="shared" si="6"/>
        <v>596.76007005253939</v>
      </c>
      <c r="G56" s="39">
        <f t="shared" si="7"/>
        <v>2.5340109232086117E-2</v>
      </c>
      <c r="H56" s="39">
        <f t="shared" si="8"/>
        <v>2.5795296818369635E-2</v>
      </c>
      <c r="I56" s="69">
        <f t="shared" si="9"/>
        <v>27.353756616102878</v>
      </c>
      <c r="J56" s="69">
        <f t="shared" si="9"/>
        <v>26.871068219937428</v>
      </c>
    </row>
    <row r="57" spans="1:10" ht="15" x14ac:dyDescent="0.2">
      <c r="A57" s="19" t="s">
        <v>129</v>
      </c>
      <c r="B57" s="21" t="s">
        <v>39</v>
      </c>
      <c r="C57" s="26">
        <v>44293</v>
      </c>
      <c r="D57" s="26">
        <v>6973</v>
      </c>
      <c r="E57" s="29">
        <f t="shared" si="0"/>
        <v>3878.5464098073558</v>
      </c>
      <c r="F57" s="29">
        <f t="shared" si="6"/>
        <v>610.59544658493871</v>
      </c>
      <c r="G57" s="39">
        <f t="shared" si="7"/>
        <v>2.4155609418081467E-2</v>
      </c>
      <c r="H57" s="39">
        <f t="shared" si="8"/>
        <v>2.2990230161885727E-2</v>
      </c>
      <c r="I57" s="69">
        <f t="shared" si="9"/>
        <v>28.695081484514159</v>
      </c>
      <c r="J57" s="69">
        <f t="shared" si="9"/>
        <v>30.149640768237148</v>
      </c>
    </row>
    <row r="58" spans="1:10" ht="15" x14ac:dyDescent="0.2">
      <c r="A58" s="19" t="s">
        <v>130</v>
      </c>
      <c r="B58" s="21" t="s">
        <v>40</v>
      </c>
      <c r="C58" s="12">
        <v>45325</v>
      </c>
      <c r="D58" s="12">
        <v>7130</v>
      </c>
      <c r="E58" s="29">
        <f t="shared" si="0"/>
        <v>3968.9141856392293</v>
      </c>
      <c r="F58" s="29">
        <f t="shared" si="6"/>
        <v>624.34325744308228</v>
      </c>
      <c r="G58" s="39">
        <f t="shared" si="7"/>
        <v>2.1749436664464397E-2</v>
      </c>
      <c r="H58" s="39">
        <f t="shared" si="8"/>
        <v>2.149898588466587E-2</v>
      </c>
      <c r="I58" s="69">
        <f t="shared" si="9"/>
        <v>31.869661327479481</v>
      </c>
      <c r="J58" s="69">
        <f t="shared" si="9"/>
        <v>32.240924491900422</v>
      </c>
    </row>
    <row r="59" spans="1:10" ht="15" x14ac:dyDescent="0.2">
      <c r="A59" s="20" t="s">
        <v>131</v>
      </c>
      <c r="B59" s="21" t="s">
        <v>41</v>
      </c>
      <c r="C59" s="12">
        <v>46134</v>
      </c>
      <c r="D59" s="12">
        <v>7273</v>
      </c>
      <c r="E59" s="29">
        <f t="shared" si="0"/>
        <v>4039.754816112084</v>
      </c>
      <c r="F59" s="29">
        <f t="shared" si="6"/>
        <v>636.86514886164628</v>
      </c>
      <c r="G59" s="39">
        <f t="shared" si="7"/>
        <v>1.6600550579847762E-2</v>
      </c>
      <c r="H59" s="39">
        <f t="shared" si="8"/>
        <v>2.0272539307466864E-2</v>
      </c>
      <c r="I59" s="69">
        <f t="shared" si="9"/>
        <v>41.754469360877181</v>
      </c>
      <c r="J59" s="69">
        <f t="shared" si="9"/>
        <v>34.191433546987504</v>
      </c>
    </row>
    <row r="60" spans="1:10" ht="15" x14ac:dyDescent="0.2">
      <c r="A60" s="20" t="s">
        <v>145</v>
      </c>
      <c r="B60" s="21" t="s">
        <v>42</v>
      </c>
      <c r="C60" s="12">
        <v>46687</v>
      </c>
      <c r="D60" s="12">
        <v>7427</v>
      </c>
      <c r="E60" s="29">
        <f t="shared" si="0"/>
        <v>4088.1786339754817</v>
      </c>
      <c r="F60" s="29">
        <f t="shared" si="6"/>
        <v>650.3502626970228</v>
      </c>
      <c r="G60" s="39">
        <f t="shared" si="7"/>
        <v>1.3600107836513855E-2</v>
      </c>
      <c r="H60" s="39">
        <f t="shared" si="8"/>
        <v>1.8316525788733121E-2</v>
      </c>
      <c r="I60" s="69">
        <f t="shared" si="9"/>
        <v>50.96630033322009</v>
      </c>
      <c r="J60" s="69">
        <f t="shared" si="9"/>
        <v>37.842721297415181</v>
      </c>
    </row>
    <row r="61" spans="1:10" ht="15" x14ac:dyDescent="0.2">
      <c r="A61" s="18" t="s">
        <v>136</v>
      </c>
      <c r="B61" s="4" t="s">
        <v>43</v>
      </c>
      <c r="C61" s="12">
        <v>47334</v>
      </c>
      <c r="D61" s="12">
        <v>7562</v>
      </c>
      <c r="E61" s="29">
        <f t="shared" si="0"/>
        <v>4144.8336252189138</v>
      </c>
      <c r="F61" s="29">
        <f t="shared" si="6"/>
        <v>662.1716287215412</v>
      </c>
      <c r="G61" s="39">
        <f t="shared" si="7"/>
        <v>1.2601317131913094E-2</v>
      </c>
      <c r="H61" s="39">
        <f t="shared" si="8"/>
        <v>1.6814733513058323E-2</v>
      </c>
      <c r="I61" s="69">
        <f t="shared" si="9"/>
        <v>55.005930991494203</v>
      </c>
      <c r="J61" s="69">
        <f t="shared" si="9"/>
        <v>41.222608733087988</v>
      </c>
    </row>
    <row r="62" spans="1:10" ht="15" x14ac:dyDescent="0.2">
      <c r="A62" s="19" t="s">
        <v>137</v>
      </c>
      <c r="B62" s="4" t="s">
        <v>44</v>
      </c>
      <c r="C62" s="12">
        <v>47859</v>
      </c>
      <c r="D62" s="12">
        <v>7672</v>
      </c>
      <c r="E62" s="29">
        <f t="shared" si="0"/>
        <v>4190.8056042031521</v>
      </c>
      <c r="F62" s="29">
        <f t="shared" si="6"/>
        <v>671.80385288966727</v>
      </c>
      <c r="G62" s="39">
        <f t="shared" si="7"/>
        <v>1.2251848213106795E-2</v>
      </c>
      <c r="H62" s="39">
        <f t="shared" si="8"/>
        <v>1.4356916330614608E-2</v>
      </c>
      <c r="I62" s="69">
        <f t="shared" si="9"/>
        <v>56.574907597894459</v>
      </c>
      <c r="J62" s="69">
        <f t="shared" si="9"/>
        <v>48.279669853747222</v>
      </c>
    </row>
    <row r="63" spans="1:10" ht="15" x14ac:dyDescent="0.2">
      <c r="A63" s="19" t="s">
        <v>138</v>
      </c>
      <c r="B63" s="4" t="s">
        <v>45</v>
      </c>
      <c r="C63" s="12">
        <v>48519</v>
      </c>
      <c r="D63" s="12">
        <v>7779</v>
      </c>
      <c r="E63" s="29">
        <f t="shared" si="0"/>
        <v>4248.5989492119088</v>
      </c>
      <c r="F63" s="29">
        <f t="shared" si="6"/>
        <v>681.1733800350263</v>
      </c>
      <c r="G63" s="39">
        <f t="shared" si="7"/>
        <v>1.1271797904249045E-2</v>
      </c>
      <c r="H63" s="39">
        <f t="shared" si="8"/>
        <v>1.282332359688762E-2</v>
      </c>
      <c r="I63" s="69">
        <f t="shared" si="9"/>
        <v>61.493932596028429</v>
      </c>
      <c r="J63" s="69">
        <f t="shared" si="9"/>
        <v>54.053629335859597</v>
      </c>
    </row>
    <row r="64" spans="1:10" ht="15" x14ac:dyDescent="0.2">
      <c r="A64" s="19" t="s">
        <v>139</v>
      </c>
      <c r="B64" s="4" t="s">
        <v>46</v>
      </c>
      <c r="C64" s="12">
        <v>49032</v>
      </c>
      <c r="D64" s="12">
        <v>7866</v>
      </c>
      <c r="E64" s="29">
        <f t="shared" si="0"/>
        <v>4293.520140105079</v>
      </c>
      <c r="F64" s="29">
        <f t="shared" si="6"/>
        <v>688.79159369527144</v>
      </c>
      <c r="G64" s="39">
        <f t="shared" si="7"/>
        <v>1.0470512005789382E-2</v>
      </c>
      <c r="H64" s="39">
        <f t="shared" si="8"/>
        <v>1.1557415402084712E-2</v>
      </c>
      <c r="I64" s="69">
        <f t="shared" si="9"/>
        <v>66.199931787164616</v>
      </c>
      <c r="J64" s="69">
        <f t="shared" si="9"/>
        <v>59.974237876308941</v>
      </c>
    </row>
    <row r="65" spans="1:12" ht="15" x14ac:dyDescent="0.2">
      <c r="A65" s="20" t="s">
        <v>140</v>
      </c>
      <c r="B65" s="4" t="s">
        <v>47</v>
      </c>
      <c r="C65" s="12">
        <v>49517</v>
      </c>
      <c r="D65" s="12">
        <v>7960</v>
      </c>
      <c r="E65" s="29">
        <f t="shared" si="0"/>
        <v>4335.9894921190889</v>
      </c>
      <c r="F65" s="29">
        <f t="shared" si="6"/>
        <v>697.02276707530643</v>
      </c>
      <c r="G65" s="39">
        <f t="shared" si="7"/>
        <v>8.8483310944356929E-3</v>
      </c>
      <c r="H65" s="39">
        <f t="shared" si="8"/>
        <v>1.1002529884949562E-2</v>
      </c>
      <c r="I65" s="69">
        <f t="shared" si="9"/>
        <v>78.336487769522279</v>
      </c>
      <c r="J65" s="69">
        <f t="shared" si="9"/>
        <v>62.998890964895828</v>
      </c>
    </row>
    <row r="66" spans="1:12" ht="15" x14ac:dyDescent="0.2">
      <c r="A66" s="19" t="s">
        <v>141</v>
      </c>
      <c r="B66" s="4" t="s">
        <v>48</v>
      </c>
      <c r="C66" s="12">
        <v>49906</v>
      </c>
      <c r="D66" s="12">
        <v>8035</v>
      </c>
      <c r="E66" s="29">
        <f t="shared" si="0"/>
        <v>4370.0525394045535</v>
      </c>
      <c r="F66" s="29">
        <f t="shared" si="6"/>
        <v>703.59019264448341</v>
      </c>
      <c r="G66" s="39">
        <f t="shared" si="7"/>
        <v>7.4195980101890652E-3</v>
      </c>
      <c r="H66" s="39">
        <f t="shared" si="8"/>
        <v>1.1126758675797885E-2</v>
      </c>
      <c r="I66" s="69">
        <f t="shared" si="9"/>
        <v>93.421123301838094</v>
      </c>
      <c r="J66" s="69">
        <f t="shared" si="9"/>
        <v>62.295516668985421</v>
      </c>
    </row>
    <row r="67" spans="1:12" ht="15" x14ac:dyDescent="0.2">
      <c r="A67" s="19" t="s">
        <v>142</v>
      </c>
      <c r="B67" s="4" t="s">
        <v>132</v>
      </c>
      <c r="C67" s="12">
        <v>50267</v>
      </c>
      <c r="D67" s="12">
        <v>8129</v>
      </c>
      <c r="E67" s="29">
        <f>C67/11.42</f>
        <v>4401.6637478108578</v>
      </c>
      <c r="F67" s="29">
        <f t="shared" si="6"/>
        <v>711.8213660245184</v>
      </c>
      <c r="G67" s="39">
        <f t="shared" si="7"/>
        <v>6.3015559792665519E-3</v>
      </c>
      <c r="H67" s="39">
        <f t="shared" si="8"/>
        <v>1.0637286338067533E-2</v>
      </c>
      <c r="I67" s="69">
        <f t="shared" si="9"/>
        <v>109.99619504143828</v>
      </c>
      <c r="J67" s="69">
        <f t="shared" si="9"/>
        <v>65.162030853619825</v>
      </c>
    </row>
    <row r="68" spans="1:12" ht="15" x14ac:dyDescent="0.2">
      <c r="A68" s="19" t="s">
        <v>143</v>
      </c>
      <c r="B68" s="4" t="s">
        <v>133</v>
      </c>
      <c r="C68" s="12">
        <v>50509</v>
      </c>
      <c r="D68" s="12">
        <v>8224</v>
      </c>
      <c r="E68" s="29">
        <f t="shared" si="0"/>
        <v>4422.8546409807359</v>
      </c>
      <c r="F68" s="29">
        <f t="shared" si="6"/>
        <v>720.14010507880914</v>
      </c>
      <c r="G68" s="39">
        <f t="shared" si="7"/>
        <v>7.4714914569039247E-3</v>
      </c>
      <c r="H68" s="39">
        <f t="shared" si="8"/>
        <v>1.0569887578350947E-2</v>
      </c>
      <c r="I68" s="69">
        <f t="shared" si="9"/>
        <v>92.772264354187612</v>
      </c>
      <c r="J68" s="69">
        <f t="shared" si="9"/>
        <v>65.577535751623017</v>
      </c>
    </row>
    <row r="69" spans="1:12" ht="15" x14ac:dyDescent="0.2">
      <c r="A69" s="19" t="s">
        <v>144</v>
      </c>
      <c r="B69" s="4" t="s">
        <v>134</v>
      </c>
      <c r="C69" s="12">
        <v>50781</v>
      </c>
      <c r="D69" s="12">
        <v>8306</v>
      </c>
      <c r="E69" s="29">
        <f t="shared" si="0"/>
        <v>4446.6725043782835</v>
      </c>
      <c r="F69" s="29">
        <f t="shared" si="6"/>
        <v>727.32049036777585</v>
      </c>
      <c r="G69" s="39">
        <f t="shared" si="7"/>
        <v>8.5266091220916121E-3</v>
      </c>
      <c r="H69" s="39">
        <f t="shared" si="8"/>
        <v>9.7708732955888635E-3</v>
      </c>
      <c r="I69" s="69">
        <f t="shared" si="9"/>
        <v>81.292242981335761</v>
      </c>
      <c r="J69" s="69">
        <f t="shared" si="9"/>
        <v>70.940146248019815</v>
      </c>
    </row>
    <row r="70" spans="1:12" ht="15" x14ac:dyDescent="0.2">
      <c r="A70" s="71" t="s">
        <v>151</v>
      </c>
      <c r="B70" s="72" t="s">
        <v>135</v>
      </c>
      <c r="C70" s="76">
        <v>51420</v>
      </c>
      <c r="D70" s="76">
        <v>8382</v>
      </c>
      <c r="E70" s="73">
        <f>C70/11.42</f>
        <v>4502.6269702276704</v>
      </c>
      <c r="F70" s="73">
        <f t="shared" si="6"/>
        <v>733.97548161120847</v>
      </c>
      <c r="G70" s="75">
        <f>LN(C72/C68)/4</f>
        <v>1.0122133250121398E-2</v>
      </c>
      <c r="H70" s="75">
        <f t="shared" si="8"/>
        <v>9.045222761775806E-3</v>
      </c>
      <c r="I70" s="74">
        <f>LN(2)/G70</f>
        <v>68.478369473315539</v>
      </c>
      <c r="J70" s="74">
        <f>LN(2)/H70</f>
        <v>76.631300169755349</v>
      </c>
    </row>
    <row r="71" spans="1:12" ht="15" x14ac:dyDescent="0.2">
      <c r="A71" s="19" t="s">
        <v>152</v>
      </c>
      <c r="B71" s="4" t="s">
        <v>146</v>
      </c>
      <c r="C71" s="12">
        <v>52011</v>
      </c>
      <c r="D71" s="12">
        <v>8453</v>
      </c>
      <c r="E71" s="29">
        <f t="shared" ref="E71:E80" si="10">C71/11.42</f>
        <v>4554.3782837127847</v>
      </c>
      <c r="F71" s="29">
        <f t="shared" si="6"/>
        <v>740.19264448336253</v>
      </c>
      <c r="G71" s="39"/>
      <c r="H71" s="39"/>
      <c r="I71" s="69"/>
      <c r="J71" s="69"/>
    </row>
    <row r="72" spans="1:12" ht="15" x14ac:dyDescent="0.2">
      <c r="A72" s="19" t="s">
        <v>153</v>
      </c>
      <c r="B72" s="4" t="s">
        <v>147</v>
      </c>
      <c r="C72" s="12">
        <v>52596</v>
      </c>
      <c r="D72" s="12">
        <v>8527</v>
      </c>
      <c r="E72" s="29">
        <f t="shared" si="10"/>
        <v>4605.6042031523639</v>
      </c>
      <c r="F72" s="29">
        <f t="shared" si="6"/>
        <v>746.67250437828375</v>
      </c>
      <c r="G72" s="39"/>
      <c r="H72" s="39"/>
      <c r="I72" s="69"/>
      <c r="J72" s="69"/>
    </row>
    <row r="73" spans="1:12" ht="15" x14ac:dyDescent="0.2">
      <c r="A73" s="19"/>
      <c r="B73" s="4"/>
      <c r="C73" s="12"/>
      <c r="D73" s="12"/>
      <c r="E73" s="29"/>
      <c r="F73" s="29"/>
      <c r="G73" s="4"/>
      <c r="H73" s="4"/>
      <c r="I73" s="4"/>
      <c r="J73" s="4"/>
    </row>
    <row r="74" spans="1:12" ht="15" x14ac:dyDescent="0.2">
      <c r="A74" s="19"/>
      <c r="B74" s="4"/>
      <c r="C74" s="12"/>
      <c r="D74" s="12"/>
      <c r="E74" s="29"/>
      <c r="F74" s="29"/>
      <c r="G74" s="4"/>
      <c r="H74" s="4"/>
      <c r="I74" s="4"/>
      <c r="J74" s="4"/>
    </row>
    <row r="75" spans="1:12" x14ac:dyDescent="0.2">
      <c r="A75" s="19"/>
      <c r="B75" s="4"/>
      <c r="C75" s="4"/>
      <c r="D75" s="4"/>
      <c r="E75" s="29"/>
      <c r="F75" s="29"/>
      <c r="G75" s="4"/>
      <c r="H75" s="4"/>
      <c r="I75" s="4"/>
      <c r="J75" s="4"/>
    </row>
    <row r="76" spans="1:12" x14ac:dyDescent="0.2">
      <c r="A76" s="19" t="s">
        <v>187</v>
      </c>
      <c r="B76" s="4" t="s">
        <v>160</v>
      </c>
      <c r="C76" s="4">
        <v>62872</v>
      </c>
      <c r="D76" s="4">
        <v>9674</v>
      </c>
      <c r="E76" s="29">
        <f t="shared" si="10"/>
        <v>5505.4290718038528</v>
      </c>
      <c r="F76" s="29">
        <f>D76/11.42</f>
        <v>847.11033274956219</v>
      </c>
      <c r="G76" s="4"/>
      <c r="H76" s="4"/>
      <c r="I76" s="4"/>
      <c r="J76" s="4"/>
    </row>
    <row r="77" spans="1:12" x14ac:dyDescent="0.2">
      <c r="A77" s="20" t="s">
        <v>188</v>
      </c>
      <c r="B77" s="4" t="s">
        <v>161</v>
      </c>
      <c r="C77" s="4">
        <v>63039</v>
      </c>
      <c r="D77" s="4">
        <v>9679</v>
      </c>
      <c r="E77" s="29">
        <f t="shared" si="10"/>
        <v>5520.0525394045535</v>
      </c>
      <c r="F77" s="29">
        <f>D77/11.42</f>
        <v>847.54816112084063</v>
      </c>
      <c r="G77" s="4"/>
      <c r="H77" s="4"/>
      <c r="I77" s="4"/>
      <c r="J77" s="4"/>
    </row>
    <row r="78" spans="1:12" x14ac:dyDescent="0.2">
      <c r="A78" s="71" t="s">
        <v>189</v>
      </c>
      <c r="B78" s="72" t="s">
        <v>162</v>
      </c>
      <c r="C78" s="72">
        <v>63238</v>
      </c>
      <c r="D78" s="72">
        <v>9684</v>
      </c>
      <c r="E78" s="73">
        <f>C78/11.42</f>
        <v>5537.4781085814357</v>
      </c>
      <c r="F78" s="73">
        <f>D78/11.42</f>
        <v>847.98598949211907</v>
      </c>
      <c r="G78" s="75">
        <f>LN(C80/C76)/4</f>
        <v>3.2944590253159863E-3</v>
      </c>
      <c r="H78" s="75">
        <f>LN(D80/D76)/4</f>
        <v>3.8733675051891509E-4</v>
      </c>
      <c r="I78" s="74">
        <f>LN(2)/G78</f>
        <v>210.39787571601758</v>
      </c>
      <c r="J78" s="74">
        <f>LN(2)/H78</f>
        <v>1789.5208229824202</v>
      </c>
    </row>
    <row r="79" spans="1:12" x14ac:dyDescent="0.2">
      <c r="A79" s="19" t="s">
        <v>190</v>
      </c>
      <c r="B79" s="4" t="s">
        <v>163</v>
      </c>
      <c r="C79" s="4">
        <v>63499</v>
      </c>
      <c r="D79" s="4">
        <v>9686</v>
      </c>
      <c r="E79" s="29">
        <f t="shared" si="10"/>
        <v>5560.3327495621716</v>
      </c>
      <c r="F79" s="29">
        <f>D79/11.42</f>
        <v>848.16112084063047</v>
      </c>
      <c r="G79" s="4"/>
      <c r="H79" s="4"/>
      <c r="I79" s="4"/>
      <c r="J79" s="4"/>
      <c r="K79" s="4"/>
      <c r="L79" s="4"/>
    </row>
    <row r="80" spans="1:12" x14ac:dyDescent="0.2">
      <c r="A80" s="19" t="s">
        <v>191</v>
      </c>
      <c r="B80" s="4" t="s">
        <v>164</v>
      </c>
      <c r="C80" s="4">
        <v>63706</v>
      </c>
      <c r="D80" s="4">
        <v>9689</v>
      </c>
      <c r="E80" s="29">
        <f t="shared" si="10"/>
        <v>5578.4588441330998</v>
      </c>
      <c r="F80" s="29">
        <f>D80/11.42</f>
        <v>848.42381786339752</v>
      </c>
      <c r="G80" s="4"/>
      <c r="H80" s="4"/>
      <c r="I80" s="4"/>
      <c r="J80" s="4"/>
      <c r="K80" s="4"/>
      <c r="L80" s="4"/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3BCCE-796E-44A1-B22C-8B6E28992841}">
  <dimension ref="A1:J80"/>
  <sheetViews>
    <sheetView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3" t="s">
        <v>244</v>
      </c>
      <c r="E1" t="s">
        <v>245</v>
      </c>
    </row>
    <row r="2" spans="1:10" x14ac:dyDescent="0.2">
      <c r="A2" s="1"/>
      <c r="B2" s="3"/>
    </row>
    <row r="3" spans="1:10" x14ac:dyDescent="0.2">
      <c r="C3" s="4"/>
      <c r="D3" s="4"/>
      <c r="E3" s="35" t="s">
        <v>149</v>
      </c>
      <c r="F3" s="4"/>
      <c r="G3" s="4"/>
      <c r="H3" s="4"/>
      <c r="I3" s="4"/>
      <c r="J3" s="4"/>
    </row>
    <row r="4" spans="1:10" ht="15" x14ac:dyDescent="0.2">
      <c r="C4" s="4" t="s">
        <v>31</v>
      </c>
      <c r="D4" s="4" t="s">
        <v>31</v>
      </c>
      <c r="E4" s="12" t="s">
        <v>77</v>
      </c>
      <c r="F4" s="4" t="s">
        <v>77</v>
      </c>
      <c r="G4" t="s">
        <v>239</v>
      </c>
      <c r="H4" t="s">
        <v>239</v>
      </c>
      <c r="I4" t="s">
        <v>213</v>
      </c>
      <c r="J4" t="s">
        <v>242</v>
      </c>
    </row>
    <row r="5" spans="1:10" x14ac:dyDescent="0.2">
      <c r="C5" s="4" t="s">
        <v>33</v>
      </c>
      <c r="D5" s="4" t="s">
        <v>32</v>
      </c>
      <c r="E5" s="6" t="s">
        <v>201</v>
      </c>
      <c r="F5" s="8" t="s">
        <v>150</v>
      </c>
      <c r="G5" t="s">
        <v>240</v>
      </c>
      <c r="H5" t="s">
        <v>241</v>
      </c>
      <c r="I5" t="s">
        <v>208</v>
      </c>
      <c r="J5" t="s">
        <v>243</v>
      </c>
    </row>
    <row r="6" spans="1:10" x14ac:dyDescent="0.2">
      <c r="A6" s="23" t="s">
        <v>123</v>
      </c>
      <c r="B6" t="s">
        <v>30</v>
      </c>
      <c r="C6">
        <v>20</v>
      </c>
      <c r="E6" s="51">
        <f t="shared" ref="E6:F37" si="0">C6/37.1</f>
        <v>0.53908355795148244</v>
      </c>
      <c r="F6" s="51"/>
    </row>
    <row r="7" spans="1:10" x14ac:dyDescent="0.2">
      <c r="A7" s="23" t="s">
        <v>124</v>
      </c>
      <c r="B7" t="s">
        <v>29</v>
      </c>
      <c r="C7">
        <v>24</v>
      </c>
      <c r="E7" s="51">
        <f t="shared" si="0"/>
        <v>0.64690026954177893</v>
      </c>
      <c r="F7" s="51"/>
      <c r="G7" s="77"/>
      <c r="H7" s="77"/>
    </row>
    <row r="8" spans="1:10" x14ac:dyDescent="0.2">
      <c r="A8" s="23" t="s">
        <v>93</v>
      </c>
      <c r="B8" t="s">
        <v>28</v>
      </c>
      <c r="C8">
        <v>27</v>
      </c>
      <c r="E8" s="51">
        <f t="shared" si="0"/>
        <v>0.72776280323450127</v>
      </c>
      <c r="F8" s="51"/>
      <c r="G8" s="49">
        <f t="shared" ref="G8:H23" si="1">LN(C10/C6)/4</f>
        <v>0.13265706276554259</v>
      </c>
      <c r="H8" s="49"/>
      <c r="I8" s="51">
        <f>LN(2)/G8</f>
        <v>5.2251057434085517</v>
      </c>
      <c r="J8" s="51"/>
    </row>
    <row r="9" spans="1:10" x14ac:dyDescent="0.2">
      <c r="A9" s="23" t="s">
        <v>120</v>
      </c>
      <c r="B9" t="s">
        <v>27</v>
      </c>
      <c r="C9">
        <v>30</v>
      </c>
      <c r="E9" s="51">
        <f t="shared" si="0"/>
        <v>0.80862533692722371</v>
      </c>
      <c r="F9" s="51"/>
      <c r="G9" s="49">
        <f t="shared" si="1"/>
        <v>0.10821602057406972</v>
      </c>
      <c r="H9" s="49"/>
      <c r="I9" s="51">
        <f>LN(2)/G9</f>
        <v>6.4052177938433115</v>
      </c>
      <c r="J9" s="51"/>
    </row>
    <row r="10" spans="1:10" x14ac:dyDescent="0.2">
      <c r="A10" s="23" t="s">
        <v>49</v>
      </c>
      <c r="B10" t="s">
        <v>26</v>
      </c>
      <c r="C10">
        <v>34</v>
      </c>
      <c r="E10" s="51">
        <f t="shared" si="0"/>
        <v>0.9164420485175202</v>
      </c>
      <c r="F10" s="51"/>
      <c r="G10" s="49">
        <f t="shared" si="1"/>
        <v>0.17328679513998632</v>
      </c>
      <c r="H10" s="49"/>
      <c r="I10" s="51">
        <f t="shared" ref="I10:J38" si="2">LN(2)/G10</f>
        <v>4</v>
      </c>
      <c r="J10" s="51"/>
    </row>
    <row r="11" spans="1:10" x14ac:dyDescent="0.2">
      <c r="A11" s="52" t="s">
        <v>50</v>
      </c>
      <c r="B11" t="s">
        <v>25</v>
      </c>
      <c r="C11" s="15">
        <v>37</v>
      </c>
      <c r="E11" s="51">
        <f t="shared" si="0"/>
        <v>0.99730458221024254</v>
      </c>
      <c r="F11" s="51"/>
      <c r="G11" s="49">
        <f t="shared" si="1"/>
        <v>0.17328679513998632</v>
      </c>
      <c r="H11" s="50"/>
      <c r="I11" s="51">
        <f t="shared" si="2"/>
        <v>4</v>
      </c>
      <c r="J11" s="51"/>
    </row>
    <row r="12" spans="1:10" x14ac:dyDescent="0.2">
      <c r="A12" s="52" t="s">
        <v>51</v>
      </c>
      <c r="B12" t="s">
        <v>24</v>
      </c>
      <c r="C12" s="15">
        <v>54</v>
      </c>
      <c r="E12" s="51">
        <f t="shared" si="0"/>
        <v>1.4555256064690025</v>
      </c>
      <c r="F12" s="51"/>
      <c r="G12" s="49">
        <f t="shared" si="1"/>
        <v>0.16582355435256604</v>
      </c>
      <c r="H12" s="49"/>
      <c r="I12" s="51">
        <f t="shared" si="2"/>
        <v>4.1800284842900499</v>
      </c>
      <c r="J12" s="51"/>
    </row>
    <row r="13" spans="1:10" x14ac:dyDescent="0.2">
      <c r="A13" s="52" t="s">
        <v>52</v>
      </c>
      <c r="B13" t="s">
        <v>23</v>
      </c>
      <c r="C13" s="15">
        <v>60</v>
      </c>
      <c r="E13" s="51">
        <f t="shared" si="0"/>
        <v>1.6172506738544474</v>
      </c>
      <c r="F13" s="51"/>
      <c r="G13" s="49">
        <f t="shared" si="1"/>
        <v>0.18322187730236486</v>
      </c>
      <c r="H13" s="49"/>
      <c r="I13" s="51">
        <f t="shared" si="2"/>
        <v>3.7831027100331909</v>
      </c>
      <c r="J13" s="51"/>
    </row>
    <row r="14" spans="1:10" x14ac:dyDescent="0.2">
      <c r="A14" s="52" t="s">
        <v>53</v>
      </c>
      <c r="B14" t="s">
        <v>22</v>
      </c>
      <c r="C14" s="15">
        <v>66</v>
      </c>
      <c r="E14" s="51">
        <f t="shared" si="0"/>
        <v>1.7789757412398921</v>
      </c>
      <c r="F14" s="51"/>
      <c r="G14" s="49">
        <f t="shared" si="1"/>
        <v>0.14122321125906662</v>
      </c>
      <c r="H14" s="49"/>
      <c r="I14" s="51">
        <f t="shared" si="2"/>
        <v>4.9081675340776876</v>
      </c>
      <c r="J14" s="51"/>
    </row>
    <row r="15" spans="1:10" x14ac:dyDescent="0.2">
      <c r="A15" s="52" t="s">
        <v>54</v>
      </c>
      <c r="B15" t="s">
        <v>21</v>
      </c>
      <c r="C15" s="15">
        <v>77</v>
      </c>
      <c r="D15" s="15">
        <v>1</v>
      </c>
      <c r="E15" s="51">
        <f t="shared" si="0"/>
        <v>2.0754716981132075</v>
      </c>
      <c r="F15" s="51">
        <f t="shared" si="0"/>
        <v>2.6954177897574122E-2</v>
      </c>
      <c r="G15" s="49">
        <f t="shared" si="1"/>
        <v>0.15153395089257887</v>
      </c>
      <c r="H15" s="49"/>
      <c r="I15" s="51">
        <f t="shared" si="2"/>
        <v>4.5742038432780747</v>
      </c>
      <c r="J15" s="51"/>
    </row>
    <row r="16" spans="1:10" x14ac:dyDescent="0.2">
      <c r="A16" s="52" t="s">
        <v>55</v>
      </c>
      <c r="B16" t="s">
        <v>20</v>
      </c>
      <c r="C16" s="15">
        <v>95</v>
      </c>
      <c r="D16" s="15">
        <v>1</v>
      </c>
      <c r="E16" s="51">
        <f t="shared" si="0"/>
        <v>2.5606469002695418</v>
      </c>
      <c r="F16" s="51">
        <f t="shared" si="0"/>
        <v>2.6954177897574122E-2</v>
      </c>
      <c r="G16" s="49">
        <f t="shared" si="1"/>
        <v>0.19154307889370878</v>
      </c>
      <c r="H16" s="49"/>
      <c r="I16" s="51">
        <f t="shared" si="2"/>
        <v>3.6187534656085747</v>
      </c>
      <c r="J16" s="51"/>
    </row>
    <row r="17" spans="1:10" x14ac:dyDescent="0.2">
      <c r="A17" s="52" t="s">
        <v>56</v>
      </c>
      <c r="B17" t="s">
        <v>19</v>
      </c>
      <c r="C17" s="15">
        <v>110</v>
      </c>
      <c r="D17" s="15">
        <v>1</v>
      </c>
      <c r="E17" s="51">
        <f t="shared" si="0"/>
        <v>2.9649595687331534</v>
      </c>
      <c r="F17" s="51">
        <f t="shared" si="0"/>
        <v>2.6954177897574122E-2</v>
      </c>
      <c r="G17" s="49">
        <f t="shared" si="1"/>
        <v>0.23611540221021288</v>
      </c>
      <c r="H17" s="49"/>
      <c r="I17" s="51">
        <f t="shared" si="2"/>
        <v>2.9356288241748767</v>
      </c>
      <c r="J17" s="51"/>
    </row>
    <row r="18" spans="1:10" x14ac:dyDescent="0.2">
      <c r="A18" s="52" t="s">
        <v>57</v>
      </c>
      <c r="B18" t="s">
        <v>18</v>
      </c>
      <c r="C18" s="15">
        <v>142</v>
      </c>
      <c r="D18" s="15">
        <v>1</v>
      </c>
      <c r="E18" s="51">
        <f t="shared" si="0"/>
        <v>3.8274932614555253</v>
      </c>
      <c r="F18" s="51">
        <f t="shared" si="0"/>
        <v>2.6954177897574122E-2</v>
      </c>
      <c r="G18" s="49">
        <f t="shared" si="1"/>
        <v>0.2438880489777206</v>
      </c>
      <c r="H18" s="49"/>
      <c r="I18" s="51">
        <f t="shared" si="2"/>
        <v>2.8420711201936135</v>
      </c>
      <c r="J18" s="51"/>
    </row>
    <row r="19" spans="1:10" x14ac:dyDescent="0.2">
      <c r="A19" s="52" t="s">
        <v>58</v>
      </c>
      <c r="B19" t="s">
        <v>17</v>
      </c>
      <c r="C19" s="15">
        <v>198</v>
      </c>
      <c r="D19" s="15">
        <v>1</v>
      </c>
      <c r="E19" s="51">
        <f t="shared" si="0"/>
        <v>5.3369272237196768</v>
      </c>
      <c r="F19" s="51">
        <f t="shared" si="0"/>
        <v>2.6954177897574122E-2</v>
      </c>
      <c r="G19" s="49">
        <f t="shared" si="1"/>
        <v>0.28285052787277515</v>
      </c>
      <c r="H19" s="49"/>
      <c r="I19" s="51">
        <f t="shared" si="2"/>
        <v>2.4505776452774368</v>
      </c>
      <c r="J19" s="51"/>
    </row>
    <row r="20" spans="1:10" x14ac:dyDescent="0.2">
      <c r="A20" s="52" t="s">
        <v>59</v>
      </c>
      <c r="B20" t="s">
        <v>16</v>
      </c>
      <c r="C20" s="15">
        <v>252</v>
      </c>
      <c r="D20" s="15">
        <v>1</v>
      </c>
      <c r="E20" s="51">
        <f t="shared" si="0"/>
        <v>6.7924528301886786</v>
      </c>
      <c r="F20" s="51">
        <f t="shared" si="0"/>
        <v>2.6954177897574122E-2</v>
      </c>
      <c r="G20" s="49">
        <f t="shared" si="1"/>
        <v>0.28330445446139635</v>
      </c>
      <c r="H20" s="49">
        <f t="shared" si="1"/>
        <v>0.34657359027997264</v>
      </c>
      <c r="I20" s="51">
        <f t="shared" si="2"/>
        <v>2.4466511897164502</v>
      </c>
      <c r="J20" s="51">
        <f>LN(2)/H20</f>
        <v>2</v>
      </c>
    </row>
    <row r="21" spans="1:10" x14ac:dyDescent="0.2">
      <c r="A21" s="52" t="s">
        <v>60</v>
      </c>
      <c r="B21" t="s">
        <v>15</v>
      </c>
      <c r="C21" s="15">
        <v>341</v>
      </c>
      <c r="D21" s="15">
        <v>1</v>
      </c>
      <c r="E21" s="51">
        <f t="shared" si="0"/>
        <v>9.1913746630727751</v>
      </c>
      <c r="F21" s="51">
        <f t="shared" si="0"/>
        <v>2.6954177897574122E-2</v>
      </c>
      <c r="G21" s="49">
        <f t="shared" si="1"/>
        <v>0.27633093081402416</v>
      </c>
      <c r="H21" s="49">
        <f t="shared" si="1"/>
        <v>0.51986038541995894</v>
      </c>
      <c r="I21" s="51">
        <f t="shared" si="2"/>
        <v>2.5083952003420356</v>
      </c>
      <c r="J21" s="51">
        <f t="shared" si="2"/>
        <v>1.3333333333333335</v>
      </c>
    </row>
    <row r="22" spans="1:10" x14ac:dyDescent="0.2">
      <c r="A22" s="52" t="s">
        <v>61</v>
      </c>
      <c r="B22" t="s">
        <v>14</v>
      </c>
      <c r="C22" s="15">
        <v>441</v>
      </c>
      <c r="D22" s="15">
        <v>4</v>
      </c>
      <c r="E22" s="48">
        <f t="shared" si="0"/>
        <v>11.886792452830187</v>
      </c>
      <c r="F22" s="51">
        <f t="shared" si="0"/>
        <v>0.10781671159029649</v>
      </c>
      <c r="G22" s="49">
        <f t="shared" si="1"/>
        <v>0.26487434750552402</v>
      </c>
      <c r="H22" s="49">
        <f t="shared" si="1"/>
        <v>0.54930614433405489</v>
      </c>
      <c r="I22" s="51">
        <f t="shared" si="2"/>
        <v>2.6168905637247093</v>
      </c>
      <c r="J22" s="51">
        <f t="shared" si="2"/>
        <v>1.2618595071429148</v>
      </c>
    </row>
    <row r="23" spans="1:10" x14ac:dyDescent="0.2">
      <c r="A23" s="52" t="s">
        <v>62</v>
      </c>
      <c r="B23" t="s">
        <v>13</v>
      </c>
      <c r="C23" s="15">
        <v>598</v>
      </c>
      <c r="D23" s="15">
        <v>8</v>
      </c>
      <c r="E23" s="48">
        <f t="shared" si="0"/>
        <v>16.118598382749326</v>
      </c>
      <c r="F23" s="51">
        <f t="shared" si="0"/>
        <v>0.21563342318059298</v>
      </c>
      <c r="G23" s="49">
        <f t="shared" si="1"/>
        <v>0.23501326963902136</v>
      </c>
      <c r="H23" s="49">
        <f t="shared" si="1"/>
        <v>0.62122666244700009</v>
      </c>
      <c r="I23" s="51">
        <f t="shared" si="2"/>
        <v>2.9493959282580691</v>
      </c>
      <c r="J23" s="51">
        <f t="shared" si="2"/>
        <v>1.1157717826045193</v>
      </c>
    </row>
    <row r="24" spans="1:10" x14ac:dyDescent="0.2">
      <c r="A24" s="54" t="s">
        <v>63</v>
      </c>
      <c r="B24" s="22" t="s">
        <v>12</v>
      </c>
      <c r="C24" s="55">
        <v>727</v>
      </c>
      <c r="D24" s="15">
        <v>9</v>
      </c>
      <c r="E24" s="48">
        <f t="shared" si="0"/>
        <v>19.595687331536386</v>
      </c>
      <c r="F24" s="51">
        <f t="shared" si="0"/>
        <v>0.2425876010781671</v>
      </c>
      <c r="G24" s="49">
        <f t="shared" ref="G24:H39" si="3">LN(C26/C22)/4</f>
        <v>0.22553300291859085</v>
      </c>
      <c r="H24" s="49">
        <f t="shared" si="3"/>
        <v>0.27465307216702745</v>
      </c>
      <c r="I24" s="53">
        <f t="shared" si="2"/>
        <v>3.0733736153468678</v>
      </c>
      <c r="J24" s="53">
        <f t="shared" si="2"/>
        <v>2.5237190142858297</v>
      </c>
    </row>
    <row r="25" spans="1:10" x14ac:dyDescent="0.2">
      <c r="A25" s="54" t="s">
        <v>64</v>
      </c>
      <c r="B25" s="22" t="s">
        <v>11</v>
      </c>
      <c r="C25" s="55">
        <v>873</v>
      </c>
      <c r="D25" s="55">
        <v>12</v>
      </c>
      <c r="E25" s="48">
        <f t="shared" si="0"/>
        <v>23.530997304582208</v>
      </c>
      <c r="F25" s="51">
        <f t="shared" si="0"/>
        <v>0.32345013477088946</v>
      </c>
      <c r="G25" s="57">
        <f t="shared" si="3"/>
        <v>0.19945964402143684</v>
      </c>
      <c r="H25" s="57">
        <f t="shared" si="3"/>
        <v>0.21624935937165113</v>
      </c>
      <c r="I25" s="53">
        <f t="shared" si="2"/>
        <v>3.4751249254483256</v>
      </c>
      <c r="J25" s="53">
        <f t="shared" si="2"/>
        <v>3.2053143767639405</v>
      </c>
    </row>
    <row r="26" spans="1:10" x14ac:dyDescent="0.2">
      <c r="A26" s="54" t="s">
        <v>65</v>
      </c>
      <c r="B26" s="22" t="s">
        <v>10</v>
      </c>
      <c r="C26" s="55">
        <v>1087</v>
      </c>
      <c r="D26" s="15">
        <v>12</v>
      </c>
      <c r="E26" s="48">
        <f t="shared" si="0"/>
        <v>29.299191374663071</v>
      </c>
      <c r="F26" s="51">
        <f t="shared" si="0"/>
        <v>0.32345013477088946</v>
      </c>
      <c r="G26" s="49">
        <f t="shared" si="3"/>
        <v>0.17602280055981562</v>
      </c>
      <c r="H26" s="49">
        <f t="shared" si="3"/>
        <v>0.19962692405444291</v>
      </c>
      <c r="I26" s="53">
        <f t="shared" si="2"/>
        <v>3.9378261131824326</v>
      </c>
      <c r="J26" s="53">
        <f t="shared" si="2"/>
        <v>3.4722128983508656</v>
      </c>
    </row>
    <row r="27" spans="1:10" x14ac:dyDescent="0.2">
      <c r="A27" s="54" t="s">
        <v>66</v>
      </c>
      <c r="B27" s="22" t="s">
        <v>9</v>
      </c>
      <c r="C27" s="55">
        <v>1328</v>
      </c>
      <c r="D27" s="15">
        <v>19</v>
      </c>
      <c r="E27" s="48">
        <f t="shared" si="0"/>
        <v>35.795148247978432</v>
      </c>
      <c r="F27" s="51">
        <f t="shared" si="0"/>
        <v>0.51212938005390829</v>
      </c>
      <c r="G27" s="49">
        <f t="shared" si="3"/>
        <v>0.21836553589725782</v>
      </c>
      <c r="H27" s="49">
        <f t="shared" si="3"/>
        <v>0.17328679513998632</v>
      </c>
      <c r="I27" s="53">
        <f t="shared" si="2"/>
        <v>3.1742517321326513</v>
      </c>
      <c r="J27" s="53">
        <f t="shared" si="2"/>
        <v>4</v>
      </c>
    </row>
    <row r="28" spans="1:10" x14ac:dyDescent="0.2">
      <c r="A28" s="54" t="s">
        <v>67</v>
      </c>
      <c r="B28" s="22" t="s">
        <v>8</v>
      </c>
      <c r="C28" s="55">
        <v>1470</v>
      </c>
      <c r="D28" s="15">
        <v>20</v>
      </c>
      <c r="E28" s="48">
        <f t="shared" si="0"/>
        <v>39.622641509433961</v>
      </c>
      <c r="F28" s="51">
        <f t="shared" si="0"/>
        <v>0.53908355795148244</v>
      </c>
      <c r="G28" s="49">
        <f t="shared" si="3"/>
        <v>0.23583414419026341</v>
      </c>
      <c r="H28" s="49">
        <f t="shared" si="3"/>
        <v>0.19329747205837042</v>
      </c>
      <c r="I28" s="53">
        <f t="shared" si="2"/>
        <v>2.9391298827396954</v>
      </c>
      <c r="J28" s="53">
        <f t="shared" si="2"/>
        <v>3.5859091853546552</v>
      </c>
    </row>
    <row r="29" spans="1:10" x14ac:dyDescent="0.2">
      <c r="A29" s="54" t="s">
        <v>68</v>
      </c>
      <c r="B29" s="22" t="s">
        <v>7</v>
      </c>
      <c r="C29" s="55">
        <v>2091</v>
      </c>
      <c r="D29" s="55">
        <v>24</v>
      </c>
      <c r="E29" s="48">
        <f t="shared" si="0"/>
        <v>56.36118598382749</v>
      </c>
      <c r="F29" s="51">
        <f t="shared" si="0"/>
        <v>0.64690026954177893</v>
      </c>
      <c r="G29" s="49">
        <f t="shared" si="3"/>
        <v>0.23568623552538095</v>
      </c>
      <c r="H29" s="49">
        <f t="shared" si="3"/>
        <v>0.15976998982241739</v>
      </c>
      <c r="I29" s="53">
        <f t="shared" si="2"/>
        <v>2.9409743806837652</v>
      </c>
      <c r="J29" s="53">
        <f t="shared" si="2"/>
        <v>4.3384066139728175</v>
      </c>
    </row>
    <row r="30" spans="1:10" x14ac:dyDescent="0.2">
      <c r="A30" s="64" t="s">
        <v>69</v>
      </c>
      <c r="B30" s="59" t="s">
        <v>6</v>
      </c>
      <c r="C30" s="94">
        <v>2792</v>
      </c>
      <c r="D30" s="94">
        <v>26</v>
      </c>
      <c r="E30" s="61">
        <f>C30/37.1</f>
        <v>75.256064690026946</v>
      </c>
      <c r="F30" s="63">
        <f>D30/37.1</f>
        <v>0.70080862533692723</v>
      </c>
      <c r="G30" s="62">
        <f>LN(C32/C28)/4</f>
        <v>0.25293114746699724</v>
      </c>
      <c r="H30" s="62">
        <f>LN(D32/D28)/4</f>
        <v>0.16695734314391386</v>
      </c>
      <c r="I30" s="63">
        <f>LN(2)/G30</f>
        <v>2.7404579764158465</v>
      </c>
      <c r="J30" s="63">
        <f>LN(2)/H30</f>
        <v>4.1516423746781017</v>
      </c>
    </row>
    <row r="31" spans="1:10" x14ac:dyDescent="0.2">
      <c r="A31" s="54" t="s">
        <v>70</v>
      </c>
      <c r="B31" s="22" t="s">
        <v>5</v>
      </c>
      <c r="C31" s="55">
        <v>3409</v>
      </c>
      <c r="D31" s="55">
        <v>36</v>
      </c>
      <c r="E31" s="48">
        <f t="shared" si="0"/>
        <v>91.886792452830178</v>
      </c>
      <c r="F31" s="48">
        <f t="shared" si="0"/>
        <v>0.97035040431266839</v>
      </c>
      <c r="G31" s="49">
        <f t="shared" si="3"/>
        <v>0.20549369925091196</v>
      </c>
      <c r="H31" s="49">
        <f t="shared" si="3"/>
        <v>0.2073198387211313</v>
      </c>
      <c r="I31" s="53">
        <f t="shared" si="2"/>
        <v>3.3730824014881282</v>
      </c>
      <c r="J31" s="53">
        <f t="shared" si="2"/>
        <v>3.343371212497936</v>
      </c>
    </row>
    <row r="32" spans="1:10" x14ac:dyDescent="0.2">
      <c r="A32" s="54" t="s">
        <v>71</v>
      </c>
      <c r="B32" s="22" t="s">
        <v>4</v>
      </c>
      <c r="C32" s="55">
        <v>4043</v>
      </c>
      <c r="D32" s="55">
        <v>39</v>
      </c>
      <c r="E32" s="48">
        <f t="shared" si="0"/>
        <v>108.97574123989217</v>
      </c>
      <c r="F32" s="48">
        <f t="shared" si="0"/>
        <v>1.0512129380053907</v>
      </c>
      <c r="G32" s="49">
        <f t="shared" si="3"/>
        <v>0.17644548116698941</v>
      </c>
      <c r="H32" s="49">
        <f t="shared" si="3"/>
        <v>0.20906200605015463</v>
      </c>
      <c r="I32" s="53">
        <f t="shared" si="2"/>
        <v>3.9283929289407262</v>
      </c>
      <c r="J32" s="53">
        <f t="shared" si="2"/>
        <v>3.3155100424782931</v>
      </c>
    </row>
    <row r="33" spans="1:10" x14ac:dyDescent="0.2">
      <c r="A33" s="54" t="s">
        <v>72</v>
      </c>
      <c r="B33" s="22" t="s">
        <v>3</v>
      </c>
      <c r="C33" s="55">
        <v>4757</v>
      </c>
      <c r="D33" s="55">
        <v>55</v>
      </c>
      <c r="E33" s="48">
        <f t="shared" si="0"/>
        <v>128.22102425876011</v>
      </c>
      <c r="F33" s="48">
        <f t="shared" si="0"/>
        <v>1.4824797843665767</v>
      </c>
      <c r="G33" s="49">
        <f t="shared" si="3"/>
        <v>0.15432505375075001</v>
      </c>
      <c r="H33" s="49">
        <f t="shared" si="3"/>
        <v>0.14771708285988178</v>
      </c>
      <c r="I33" s="53">
        <f t="shared" si="2"/>
        <v>4.4914753872656705</v>
      </c>
      <c r="J33" s="53">
        <f t="shared" si="2"/>
        <v>4.6923968923583175</v>
      </c>
    </row>
    <row r="34" spans="1:10" x14ac:dyDescent="0.2">
      <c r="A34" s="54" t="s">
        <v>73</v>
      </c>
      <c r="B34" s="22" t="s">
        <v>2</v>
      </c>
      <c r="C34" s="55">
        <v>5655</v>
      </c>
      <c r="D34" s="55">
        <v>60</v>
      </c>
      <c r="E34" s="48">
        <f t="shared" si="0"/>
        <v>152.42587601078168</v>
      </c>
      <c r="F34" s="48">
        <f t="shared" si="0"/>
        <v>1.6172506738544474</v>
      </c>
      <c r="G34" s="49">
        <f t="shared" si="3"/>
        <v>0.15273963732903303</v>
      </c>
      <c r="H34" s="49">
        <f t="shared" si="3"/>
        <v>0.20626868090062334</v>
      </c>
      <c r="I34" s="53">
        <f t="shared" si="2"/>
        <v>4.5380962838530365</v>
      </c>
      <c r="J34" s="53">
        <f t="shared" si="2"/>
        <v>3.3604092367948555</v>
      </c>
    </row>
    <row r="35" spans="1:10" x14ac:dyDescent="0.2">
      <c r="A35" s="54" t="s">
        <v>74</v>
      </c>
      <c r="B35" s="22" t="s">
        <v>1</v>
      </c>
      <c r="C35" s="55">
        <v>6320</v>
      </c>
      <c r="D35" s="55">
        <v>65</v>
      </c>
      <c r="E35" s="48">
        <f t="shared" si="0"/>
        <v>170.35040431266845</v>
      </c>
      <c r="F35" s="48">
        <f t="shared" si="0"/>
        <v>1.752021563342318</v>
      </c>
      <c r="G35" s="49">
        <f t="shared" si="3"/>
        <v>0.14838484051299303</v>
      </c>
      <c r="H35" s="49">
        <f t="shared" si="3"/>
        <v>0.15194683290219715</v>
      </c>
      <c r="I35" s="53">
        <f>LN(2)/G35</f>
        <v>4.671280288226284</v>
      </c>
      <c r="J35" s="53">
        <f>LN(2)/H35</f>
        <v>4.5617744530818873</v>
      </c>
    </row>
    <row r="36" spans="1:10" x14ac:dyDescent="0.2">
      <c r="A36" s="54" t="s">
        <v>75</v>
      </c>
      <c r="B36" s="22" t="s">
        <v>0</v>
      </c>
      <c r="C36" s="55">
        <v>7448</v>
      </c>
      <c r="D36" s="55">
        <v>89</v>
      </c>
      <c r="E36" s="48">
        <f t="shared" si="0"/>
        <v>200.75471698113208</v>
      </c>
      <c r="F36" s="48">
        <f t="shared" si="0"/>
        <v>2.3989218328840969</v>
      </c>
      <c r="G36" s="49">
        <f t="shared" si="3"/>
        <v>0.13569413906794203</v>
      </c>
      <c r="H36" s="49">
        <f t="shared" si="3"/>
        <v>0.16046347154309867</v>
      </c>
      <c r="I36" s="53">
        <f t="shared" si="2"/>
        <v>5.1081585787053534</v>
      </c>
      <c r="J36" s="53">
        <f t="shared" si="2"/>
        <v>4.3196571399975836</v>
      </c>
    </row>
    <row r="37" spans="1:10" x14ac:dyDescent="0.2">
      <c r="A37" s="54" t="s">
        <v>76</v>
      </c>
      <c r="B37" s="22" t="s">
        <v>83</v>
      </c>
      <c r="C37" s="55">
        <v>8612</v>
      </c>
      <c r="D37" s="55">
        <v>101</v>
      </c>
      <c r="E37" s="48">
        <f t="shared" si="0"/>
        <v>232.12938005390833</v>
      </c>
      <c r="F37" s="48">
        <f t="shared" si="0"/>
        <v>2.7223719676549862</v>
      </c>
      <c r="G37" s="49">
        <f t="shared" si="3"/>
        <v>0.14489448999938576</v>
      </c>
      <c r="H37" s="49">
        <f t="shared" si="3"/>
        <v>0.24472608115053546</v>
      </c>
      <c r="I37" s="53">
        <f t="shared" si="2"/>
        <v>4.7838063446227919</v>
      </c>
      <c r="J37" s="53">
        <f t="shared" si="2"/>
        <v>2.8323388226593549</v>
      </c>
    </row>
    <row r="38" spans="1:10" x14ac:dyDescent="0.2">
      <c r="A38" s="54" t="s">
        <v>79</v>
      </c>
      <c r="B38" s="22" t="s">
        <v>84</v>
      </c>
      <c r="C38" s="55">
        <v>9731</v>
      </c>
      <c r="D38" s="55">
        <v>114</v>
      </c>
      <c r="E38" s="48">
        <f t="shared" ref="E38:F69" si="4">C38/37.1</f>
        <v>262.29110512129381</v>
      </c>
      <c r="F38" s="48">
        <f t="shared" si="4"/>
        <v>3.07277628032345</v>
      </c>
      <c r="G38" s="49">
        <f t="shared" si="3"/>
        <v>0.12693319211999701</v>
      </c>
      <c r="H38" s="49">
        <f t="shared" si="3"/>
        <v>0.21222542749229453</v>
      </c>
      <c r="I38" s="53">
        <f t="shared" si="2"/>
        <v>5.4607244092993001</v>
      </c>
      <c r="J38" s="53">
        <f t="shared" si="2"/>
        <v>3.2660892181975321</v>
      </c>
    </row>
    <row r="39" spans="1:10" x14ac:dyDescent="0.2">
      <c r="A39" s="54" t="s">
        <v>80</v>
      </c>
      <c r="B39" s="22" t="s">
        <v>86</v>
      </c>
      <c r="C39" s="55">
        <v>11283</v>
      </c>
      <c r="D39" s="55">
        <v>173</v>
      </c>
      <c r="E39" s="48">
        <f t="shared" si="4"/>
        <v>304.1239892183288</v>
      </c>
      <c r="F39" s="48">
        <f t="shared" si="4"/>
        <v>4.6630727762803232</v>
      </c>
      <c r="G39" s="49">
        <f t="shared" si="3"/>
        <v>0.11989879938746632</v>
      </c>
      <c r="H39" s="49">
        <f t="shared" si="3"/>
        <v>0.2068242984201335</v>
      </c>
      <c r="I39" s="53">
        <f t="shared" ref="I39:J54" si="5">LN(2)/G39</f>
        <v>5.7811019301366224</v>
      </c>
      <c r="J39" s="53">
        <f t="shared" si="5"/>
        <v>3.3513817566634145</v>
      </c>
    </row>
    <row r="40" spans="1:10" x14ac:dyDescent="0.2">
      <c r="A40" s="54" t="s">
        <v>81</v>
      </c>
      <c r="B40" s="22" t="s">
        <v>87</v>
      </c>
      <c r="C40" s="55">
        <v>12375</v>
      </c>
      <c r="D40" s="55">
        <v>208</v>
      </c>
      <c r="E40" s="48">
        <f t="shared" si="4"/>
        <v>333.55795148247978</v>
      </c>
      <c r="F40" s="48">
        <f t="shared" si="4"/>
        <v>5.6064690026954178</v>
      </c>
      <c r="G40" s="49">
        <f t="shared" ref="G40:H55" si="6">LN(C42/C38)/4</f>
        <v>0.11657431302512468</v>
      </c>
      <c r="H40" s="49">
        <f t="shared" si="6"/>
        <v>0.22464778869368854</v>
      </c>
      <c r="I40" s="53">
        <f t="shared" si="5"/>
        <v>5.9459683919437269</v>
      </c>
      <c r="J40" s="53">
        <f t="shared" si="5"/>
        <v>3.0854841019827015</v>
      </c>
    </row>
    <row r="41" spans="1:10" ht="15" x14ac:dyDescent="0.2">
      <c r="A41" s="54" t="s">
        <v>82</v>
      </c>
      <c r="B41" s="22" t="s">
        <v>88</v>
      </c>
      <c r="C41" s="56">
        <v>13912</v>
      </c>
      <c r="D41" s="56">
        <v>231</v>
      </c>
      <c r="E41" s="48">
        <f t="shared" si="4"/>
        <v>374.98652291105122</v>
      </c>
      <c r="F41" s="48">
        <f t="shared" si="4"/>
        <v>6.2264150943396226</v>
      </c>
      <c r="G41" s="49">
        <f t="shared" si="6"/>
        <v>9.7533387100932512E-2</v>
      </c>
      <c r="H41" s="49">
        <f t="shared" si="6"/>
        <v>0.15609018218121939</v>
      </c>
      <c r="I41" s="53">
        <f t="shared" si="5"/>
        <v>7.1067682684150126</v>
      </c>
      <c r="J41" s="53">
        <f t="shared" si="5"/>
        <v>4.4406840383798594</v>
      </c>
    </row>
    <row r="42" spans="1:10" ht="15" x14ac:dyDescent="0.2">
      <c r="A42" s="54" t="s">
        <v>85</v>
      </c>
      <c r="B42" s="22" t="s">
        <v>98</v>
      </c>
      <c r="C42" s="56">
        <v>15512</v>
      </c>
      <c r="D42" s="56">
        <v>280</v>
      </c>
      <c r="E42" s="48">
        <f t="shared" si="4"/>
        <v>418.11320754716979</v>
      </c>
      <c r="F42" s="48">
        <f t="shared" si="4"/>
        <v>7.5471698113207548</v>
      </c>
      <c r="G42" s="49">
        <f t="shared" si="6"/>
        <v>9.2238698145129333E-2</v>
      </c>
      <c r="H42" s="49">
        <f t="shared" si="6"/>
        <v>0.15131532385634575</v>
      </c>
      <c r="I42" s="53">
        <f t="shared" si="5"/>
        <v>7.51471122748654</v>
      </c>
      <c r="J42" s="53">
        <f t="shared" si="5"/>
        <v>4.5808128542089932</v>
      </c>
    </row>
    <row r="43" spans="1:10" ht="15" x14ac:dyDescent="0.2">
      <c r="A43" s="54" t="s">
        <v>89</v>
      </c>
      <c r="B43" s="22" t="s">
        <v>99</v>
      </c>
      <c r="C43" s="56">
        <v>16667</v>
      </c>
      <c r="D43" s="56">
        <v>323</v>
      </c>
      <c r="E43" s="48">
        <f t="shared" si="4"/>
        <v>449.24528301886789</v>
      </c>
      <c r="F43" s="48">
        <f t="shared" si="4"/>
        <v>8.7061994609164426</v>
      </c>
      <c r="G43" s="49">
        <f t="shared" si="6"/>
        <v>8.361953400732422E-2</v>
      </c>
      <c r="H43" s="49">
        <f t="shared" si="6"/>
        <v>0.15359157567670775</v>
      </c>
      <c r="I43" s="53">
        <f t="shared" si="5"/>
        <v>8.2892973369025551</v>
      </c>
      <c r="J43" s="53">
        <f t="shared" si="5"/>
        <v>4.5129244719706421</v>
      </c>
    </row>
    <row r="44" spans="1:10" ht="15" x14ac:dyDescent="0.2">
      <c r="A44" s="54" t="s">
        <v>90</v>
      </c>
      <c r="B44" s="22" t="s">
        <v>100</v>
      </c>
      <c r="C44" s="56">
        <v>17897</v>
      </c>
      <c r="D44" s="56">
        <v>381</v>
      </c>
      <c r="E44" s="48">
        <f t="shared" si="4"/>
        <v>482.39892183288407</v>
      </c>
      <c r="F44" s="48">
        <f t="shared" si="4"/>
        <v>10.269541778975741</v>
      </c>
      <c r="G44" s="49">
        <f t="shared" si="6"/>
        <v>7.2913739785591555E-2</v>
      </c>
      <c r="H44" s="49">
        <f t="shared" si="6"/>
        <v>0.14941460334531828</v>
      </c>
      <c r="I44" s="53">
        <f t="shared" si="5"/>
        <v>9.5064000639412782</v>
      </c>
      <c r="J44" s="53">
        <f t="shared" si="5"/>
        <v>4.6390859062014451</v>
      </c>
    </row>
    <row r="45" spans="1:10" ht="15" x14ac:dyDescent="0.2">
      <c r="A45" s="54" t="s">
        <v>94</v>
      </c>
      <c r="B45" s="22" t="s">
        <v>101</v>
      </c>
      <c r="C45" s="56">
        <v>19438</v>
      </c>
      <c r="D45" s="56">
        <v>427</v>
      </c>
      <c r="E45" s="66">
        <f t="shared" si="4"/>
        <v>523.93530997304583</v>
      </c>
      <c r="F45" s="66">
        <f t="shared" si="4"/>
        <v>11.509433962264151</v>
      </c>
      <c r="G45" s="57">
        <f t="shared" si="6"/>
        <v>7.1079120600170437E-2</v>
      </c>
      <c r="H45" s="57">
        <f t="shared" si="6"/>
        <v>0.14155702772591858</v>
      </c>
      <c r="I45" s="53">
        <f t="shared" si="5"/>
        <v>9.7517692214988276</v>
      </c>
      <c r="J45" s="53">
        <f t="shared" si="5"/>
        <v>4.8965932083711907</v>
      </c>
    </row>
    <row r="46" spans="1:10" ht="15" x14ac:dyDescent="0.2">
      <c r="A46" s="54" t="s">
        <v>95</v>
      </c>
      <c r="B46" s="22" t="s">
        <v>103</v>
      </c>
      <c r="C46" s="56">
        <v>20765</v>
      </c>
      <c r="D46" s="56">
        <v>509</v>
      </c>
      <c r="E46" s="48">
        <f t="shared" si="4"/>
        <v>559.70350404312671</v>
      </c>
      <c r="F46" s="48">
        <f t="shared" si="4"/>
        <v>13.719676549865229</v>
      </c>
      <c r="G46" s="49">
        <f t="shared" si="6"/>
        <v>6.6148123368957104E-2</v>
      </c>
      <c r="H46" s="49">
        <f t="shared" si="6"/>
        <v>0.13469443853743251</v>
      </c>
      <c r="I46" s="53">
        <f t="shared" si="5"/>
        <v>10.478712702002895</v>
      </c>
      <c r="J46" s="53">
        <f t="shared" si="5"/>
        <v>5.1460712712894594</v>
      </c>
    </row>
    <row r="47" spans="1:10" ht="15" x14ac:dyDescent="0.2">
      <c r="A47" s="54" t="s">
        <v>96</v>
      </c>
      <c r="B47" s="22" t="s">
        <v>107</v>
      </c>
      <c r="C47" s="56">
        <v>22148</v>
      </c>
      <c r="D47" s="56">
        <v>569</v>
      </c>
      <c r="E47" s="48">
        <f t="shared" si="4"/>
        <v>596.98113207547169</v>
      </c>
      <c r="F47" s="48">
        <f t="shared" si="4"/>
        <v>15.336927223719677</v>
      </c>
      <c r="G47" s="49">
        <f t="shared" si="6"/>
        <v>5.6664063770828929E-2</v>
      </c>
      <c r="H47" s="49">
        <f t="shared" si="6"/>
        <v>0.12957295684274897</v>
      </c>
      <c r="I47" s="53">
        <f t="shared" si="5"/>
        <v>12.232570952964064</v>
      </c>
      <c r="J47" s="53">
        <f t="shared" si="5"/>
        <v>5.349474129861493</v>
      </c>
    </row>
    <row r="48" spans="1:10" ht="15" x14ac:dyDescent="0.2">
      <c r="A48" s="54" t="s">
        <v>97</v>
      </c>
      <c r="B48" s="22" t="s">
        <v>108</v>
      </c>
      <c r="C48" s="56">
        <v>23318</v>
      </c>
      <c r="D48" s="56">
        <v>653</v>
      </c>
      <c r="E48" s="48">
        <f t="shared" si="4"/>
        <v>628.51752021563345</v>
      </c>
      <c r="F48" s="48">
        <f t="shared" si="4"/>
        <v>17.601078167115901</v>
      </c>
      <c r="G48" s="49">
        <f t="shared" si="6"/>
        <v>5.3110900434760897E-2</v>
      </c>
      <c r="H48" s="49">
        <f t="shared" si="6"/>
        <v>0.10671147578327866</v>
      </c>
      <c r="I48" s="53">
        <f t="shared" si="5"/>
        <v>13.050940106191137</v>
      </c>
      <c r="J48" s="53">
        <f t="shared" si="5"/>
        <v>6.4955261416088401</v>
      </c>
    </row>
    <row r="49" spans="1:10" ht="15" x14ac:dyDescent="0.2">
      <c r="A49" s="54" t="s">
        <v>102</v>
      </c>
      <c r="B49" s="22" t="s">
        <v>109</v>
      </c>
      <c r="C49" s="56">
        <v>24383</v>
      </c>
      <c r="D49" s="56">
        <v>717</v>
      </c>
      <c r="E49" s="48">
        <f t="shared" si="4"/>
        <v>657.22371967654988</v>
      </c>
      <c r="F49" s="48">
        <f t="shared" si="4"/>
        <v>19.326145552560646</v>
      </c>
      <c r="G49" s="49">
        <f t="shared" si="6"/>
        <v>5.0105070595472652E-2</v>
      </c>
      <c r="H49" s="49">
        <f t="shared" si="6"/>
        <v>0.11546052982266362</v>
      </c>
      <c r="I49" s="53">
        <f t="shared" si="5"/>
        <v>13.833872945836664</v>
      </c>
      <c r="J49" s="53">
        <f t="shared" si="5"/>
        <v>6.0033258259298945</v>
      </c>
    </row>
    <row r="50" spans="1:10" ht="15" x14ac:dyDescent="0.2">
      <c r="A50" s="54" t="s">
        <v>104</v>
      </c>
      <c r="B50" s="22" t="s">
        <v>110</v>
      </c>
      <c r="C50" s="56">
        <v>25680</v>
      </c>
      <c r="D50" s="56">
        <v>780</v>
      </c>
      <c r="E50" s="66">
        <f t="shared" si="4"/>
        <v>692.18328840970344</v>
      </c>
      <c r="F50" s="66">
        <f t="shared" si="4"/>
        <v>21.024258760107816</v>
      </c>
      <c r="G50" s="57">
        <f t="shared" si="6"/>
        <v>4.9105960129560977E-2</v>
      </c>
      <c r="H50" s="57">
        <f t="shared" si="6"/>
        <v>0.10903212013971851</v>
      </c>
      <c r="I50" s="53">
        <f t="shared" si="5"/>
        <v>14.115337094135791</v>
      </c>
      <c r="J50" s="53">
        <f t="shared" si="5"/>
        <v>6.3572750825327091</v>
      </c>
    </row>
    <row r="51" spans="1:10" ht="15" x14ac:dyDescent="0.2">
      <c r="A51" s="54" t="s">
        <v>159</v>
      </c>
      <c r="B51" s="22" t="s">
        <v>112</v>
      </c>
      <c r="C51" s="56">
        <v>27063</v>
      </c>
      <c r="D51" s="56">
        <v>903</v>
      </c>
      <c r="E51" s="48">
        <f t="shared" si="4"/>
        <v>729.46091644204853</v>
      </c>
      <c r="F51" s="48">
        <f t="shared" si="4"/>
        <v>24.339622641509433</v>
      </c>
      <c r="G51" s="49">
        <f t="shared" si="6"/>
        <v>5.27095798184294E-2</v>
      </c>
      <c r="H51" s="49">
        <f t="shared" si="6"/>
        <v>0.12770640594149768</v>
      </c>
      <c r="I51" s="53">
        <f t="shared" si="5"/>
        <v>13.150307457347497</v>
      </c>
      <c r="J51" s="53">
        <f t="shared" si="5"/>
        <v>5.4276617954268955</v>
      </c>
    </row>
    <row r="52" spans="1:10" ht="15" x14ac:dyDescent="0.2">
      <c r="A52" s="54" t="s">
        <v>105</v>
      </c>
      <c r="B52" s="22" t="s">
        <v>34</v>
      </c>
      <c r="C52" s="56">
        <v>28379</v>
      </c>
      <c r="D52" s="56">
        <v>1010</v>
      </c>
      <c r="E52" s="48">
        <f t="shared" si="4"/>
        <v>764.93261455525601</v>
      </c>
      <c r="F52" s="48">
        <f t="shared" si="4"/>
        <v>27.223719676549866</v>
      </c>
      <c r="G52" s="49">
        <f t="shared" si="6"/>
        <v>5.4434891990779048E-2</v>
      </c>
      <c r="H52" s="49">
        <f t="shared" si="6"/>
        <v>0.12962212412788995</v>
      </c>
      <c r="I52" s="53">
        <f t="shared" si="5"/>
        <v>12.733508880248358</v>
      </c>
      <c r="J52" s="53">
        <f t="shared" si="5"/>
        <v>5.3474450077369573</v>
      </c>
    </row>
    <row r="53" spans="1:10" ht="15" x14ac:dyDescent="0.2">
      <c r="A53" s="54" t="s">
        <v>106</v>
      </c>
      <c r="B53" s="22" t="s">
        <v>35</v>
      </c>
      <c r="C53" s="56">
        <v>30106</v>
      </c>
      <c r="D53" s="56">
        <v>1195</v>
      </c>
      <c r="E53" s="48">
        <f t="shared" si="4"/>
        <v>811.48247978436655</v>
      </c>
      <c r="F53" s="48">
        <f t="shared" si="4"/>
        <v>32.21024258760108</v>
      </c>
      <c r="G53" s="49">
        <f t="shared" si="6"/>
        <v>5.2469826757197281E-2</v>
      </c>
      <c r="H53" s="49">
        <f t="shared" si="6"/>
        <v>0.12182378158894915</v>
      </c>
      <c r="I53" s="53">
        <f t="shared" si="5"/>
        <v>13.210395829349034</v>
      </c>
      <c r="J53" s="53">
        <f t="shared" si="5"/>
        <v>5.6897526207052325</v>
      </c>
    </row>
    <row r="54" spans="1:10" ht="15" x14ac:dyDescent="0.2">
      <c r="A54" s="54" t="s">
        <v>111</v>
      </c>
      <c r="B54" s="22" t="s">
        <v>36</v>
      </c>
      <c r="C54" s="56">
        <v>31927</v>
      </c>
      <c r="D54" s="56">
        <v>1310</v>
      </c>
      <c r="E54" s="48">
        <f t="shared" si="4"/>
        <v>860.56603773584902</v>
      </c>
      <c r="F54" s="48">
        <f t="shared" si="4"/>
        <v>35.309973045822105</v>
      </c>
      <c r="G54" s="49">
        <f t="shared" si="6"/>
        <v>5.282433695594177E-2</v>
      </c>
      <c r="H54" s="49">
        <f t="shared" si="6"/>
        <v>0.112973777672776</v>
      </c>
      <c r="I54" s="53">
        <f t="shared" si="5"/>
        <v>13.12173934408426</v>
      </c>
      <c r="J54" s="53">
        <f t="shared" si="5"/>
        <v>6.13546961815881</v>
      </c>
    </row>
    <row r="55" spans="1:10" ht="15" x14ac:dyDescent="0.2">
      <c r="A55" s="54" t="s">
        <v>113</v>
      </c>
      <c r="B55" s="22" t="s">
        <v>37</v>
      </c>
      <c r="C55" s="56">
        <v>33383</v>
      </c>
      <c r="D55" s="56">
        <v>1470</v>
      </c>
      <c r="E55" s="66">
        <f t="shared" si="4"/>
        <v>899.81132075471692</v>
      </c>
      <c r="F55" s="66">
        <f t="shared" si="4"/>
        <v>39.622641509433961</v>
      </c>
      <c r="G55" s="57">
        <f t="shared" si="6"/>
        <v>5.0390272717900995E-2</v>
      </c>
      <c r="H55" s="57">
        <f t="shared" si="6"/>
        <v>8.6645585887877033E-2</v>
      </c>
      <c r="I55" s="53">
        <f t="shared" ref="I55:J55" si="7">LN(2)/G55</f>
        <v>13.755575097606226</v>
      </c>
      <c r="J55" s="53">
        <f t="shared" si="7"/>
        <v>7.9997979522800664</v>
      </c>
    </row>
    <row r="56" spans="1:10" ht="15" x14ac:dyDescent="0.2">
      <c r="A56" s="54" t="s">
        <v>114</v>
      </c>
      <c r="B56" s="22" t="s">
        <v>38</v>
      </c>
      <c r="C56" s="56">
        <v>35056</v>
      </c>
      <c r="D56" s="56">
        <v>1587</v>
      </c>
      <c r="E56" s="48">
        <f t="shared" si="4"/>
        <v>944.90566037735846</v>
      </c>
      <c r="F56" s="48">
        <f t="shared" si="4"/>
        <v>42.776280323450131</v>
      </c>
      <c r="G56" s="49">
        <f t="shared" ref="G56:H70" si="8">LN(C58/C54)/4</f>
        <v>4.6294541355343583E-2</v>
      </c>
      <c r="H56" s="49">
        <f t="shared" si="8"/>
        <v>8.4118059155303224E-2</v>
      </c>
      <c r="I56" s="53">
        <f>LN(2)/G56</f>
        <v>14.972546660297311</v>
      </c>
      <c r="J56" s="53">
        <f>LN(2)/H56</f>
        <v>8.2401708684245811</v>
      </c>
    </row>
    <row r="57" spans="1:10" ht="15" x14ac:dyDescent="0.2">
      <c r="A57" s="52" t="s">
        <v>125</v>
      </c>
      <c r="B57" s="22" t="s">
        <v>39</v>
      </c>
      <c r="C57" s="14">
        <v>36829</v>
      </c>
      <c r="D57" s="56">
        <v>1690</v>
      </c>
      <c r="E57" s="48">
        <f t="shared" si="4"/>
        <v>992.69541778975736</v>
      </c>
      <c r="F57" s="48">
        <f t="shared" si="4"/>
        <v>45.552560646900268</v>
      </c>
      <c r="G57" s="49">
        <f t="shared" si="8"/>
        <v>4.6392855022427293E-2</v>
      </c>
      <c r="H57" s="49">
        <f t="shared" si="8"/>
        <v>7.3699885055161202E-2</v>
      </c>
      <c r="I57" s="53">
        <f t="shared" ref="I57:J70" si="9">LN(2)/G57</f>
        <v>14.940817507887006</v>
      </c>
      <c r="J57" s="53">
        <f t="shared" si="9"/>
        <v>9.4049967654787299</v>
      </c>
    </row>
    <row r="58" spans="1:10" ht="15" x14ac:dyDescent="0.2">
      <c r="A58" s="54" t="s">
        <v>126</v>
      </c>
      <c r="B58" s="22" t="s">
        <v>40</v>
      </c>
      <c r="C58" s="56">
        <v>38422</v>
      </c>
      <c r="D58" s="56">
        <v>1834</v>
      </c>
      <c r="E58" s="48">
        <f t="shared" si="4"/>
        <v>1035.6334231805929</v>
      </c>
      <c r="F58" s="48">
        <f t="shared" si="4"/>
        <v>49.433962264150942</v>
      </c>
      <c r="G58" s="49">
        <f t="shared" si="8"/>
        <v>4.583461483018144E-2</v>
      </c>
      <c r="H58" s="49">
        <f t="shared" si="8"/>
        <v>7.5556519338092987E-2</v>
      </c>
      <c r="I58" s="53">
        <f t="shared" si="9"/>
        <v>15.122788380093853</v>
      </c>
      <c r="J58" s="53">
        <f t="shared" si="9"/>
        <v>9.1738897798920238</v>
      </c>
    </row>
    <row r="59" spans="1:10" ht="15" x14ac:dyDescent="0.2">
      <c r="A59" s="54" t="s">
        <v>127</v>
      </c>
      <c r="B59" s="22" t="s">
        <v>41</v>
      </c>
      <c r="C59" s="56">
        <v>40190</v>
      </c>
      <c r="D59" s="56">
        <v>1974</v>
      </c>
      <c r="E59" s="48">
        <f t="shared" si="4"/>
        <v>1083.2884097035039</v>
      </c>
      <c r="F59" s="48">
        <f t="shared" si="4"/>
        <v>53.20754716981132</v>
      </c>
      <c r="G59" s="49">
        <f t="shared" si="8"/>
        <v>4.3838838971332776E-2</v>
      </c>
      <c r="H59" s="49">
        <f t="shared" si="8"/>
        <v>7.7262445341177211E-2</v>
      </c>
      <c r="I59" s="53">
        <f t="shared" si="9"/>
        <v>15.81125770719453</v>
      </c>
      <c r="J59" s="53">
        <f t="shared" si="9"/>
        <v>8.9713337119881551</v>
      </c>
    </row>
    <row r="60" spans="1:10" ht="15" x14ac:dyDescent="0.2">
      <c r="A60" s="54" t="s">
        <v>128</v>
      </c>
      <c r="B60" s="22" t="s">
        <v>42</v>
      </c>
      <c r="C60" s="56">
        <v>42110</v>
      </c>
      <c r="D60" s="56">
        <v>2147</v>
      </c>
      <c r="E60" s="48">
        <f t="shared" si="4"/>
        <v>1135.0404312668463</v>
      </c>
      <c r="F60" s="48">
        <f t="shared" si="4"/>
        <v>57.870619946091644</v>
      </c>
      <c r="G60" s="49">
        <f t="shared" si="8"/>
        <v>4.1467040832960926E-2</v>
      </c>
      <c r="H60" s="49">
        <f t="shared" si="8"/>
        <v>7.3923108415095085E-2</v>
      </c>
      <c r="I60" s="53">
        <f t="shared" si="9"/>
        <v>16.715617189857035</v>
      </c>
      <c r="J60" s="53">
        <f t="shared" si="9"/>
        <v>9.376596783075815</v>
      </c>
    </row>
    <row r="61" spans="1:10" ht="15" x14ac:dyDescent="0.2">
      <c r="A61" s="54" t="s">
        <v>129</v>
      </c>
      <c r="B61" s="22" t="s">
        <v>43</v>
      </c>
      <c r="C61" s="56">
        <v>43888</v>
      </c>
      <c r="D61" s="56">
        <v>2302</v>
      </c>
      <c r="E61" s="48">
        <f t="shared" si="4"/>
        <v>1182.9649595687331</v>
      </c>
      <c r="F61" s="48">
        <f t="shared" si="4"/>
        <v>62.048517520215633</v>
      </c>
      <c r="G61" s="49">
        <f t="shared" si="8"/>
        <v>3.8573212874948019E-2</v>
      </c>
      <c r="H61" s="49">
        <f t="shared" si="8"/>
        <v>6.4986329370045323E-2</v>
      </c>
      <c r="I61" s="53">
        <f t="shared" si="9"/>
        <v>17.969651187913378</v>
      </c>
      <c r="J61" s="53">
        <f t="shared" si="9"/>
        <v>10.666046032743669</v>
      </c>
    </row>
    <row r="62" spans="1:10" ht="15" x14ac:dyDescent="0.2">
      <c r="A62" s="54" t="s">
        <v>130</v>
      </c>
      <c r="B62" s="22" t="s">
        <v>44</v>
      </c>
      <c r="C62" s="56">
        <v>45354</v>
      </c>
      <c r="D62" s="56">
        <v>2465</v>
      </c>
      <c r="E62" s="48">
        <f t="shared" si="4"/>
        <v>1222.4797843665767</v>
      </c>
      <c r="F62" s="48">
        <f t="shared" si="4"/>
        <v>66.442048517520206</v>
      </c>
      <c r="G62" s="49">
        <f t="shared" si="8"/>
        <v>3.5319638942400276E-2</v>
      </c>
      <c r="H62" s="49">
        <f t="shared" si="8"/>
        <v>5.7942372933880014E-2</v>
      </c>
      <c r="I62" s="53">
        <f t="shared" si="9"/>
        <v>19.62497922728878</v>
      </c>
      <c r="J62" s="53">
        <f t="shared" si="9"/>
        <v>11.962699238274531</v>
      </c>
    </row>
    <row r="63" spans="1:10" ht="15" x14ac:dyDescent="0.2">
      <c r="A63" s="54" t="s">
        <v>131</v>
      </c>
      <c r="B63" s="22" t="s">
        <v>45</v>
      </c>
      <c r="C63" s="56">
        <v>46895</v>
      </c>
      <c r="D63" s="56">
        <v>2560</v>
      </c>
      <c r="E63" s="48">
        <f t="shared" si="4"/>
        <v>1264.0161725067385</v>
      </c>
      <c r="F63" s="48">
        <f t="shared" si="4"/>
        <v>69.002695417789752</v>
      </c>
      <c r="G63" s="49">
        <f t="shared" si="8"/>
        <v>3.2725484019937412E-2</v>
      </c>
      <c r="H63" s="49">
        <f t="shared" si="8"/>
        <v>5.4173400760120984E-2</v>
      </c>
      <c r="I63" s="53">
        <f t="shared" si="9"/>
        <v>21.180654811328623</v>
      </c>
      <c r="J63" s="53">
        <f t="shared" si="9"/>
        <v>12.794972640340427</v>
      </c>
    </row>
    <row r="64" spans="1:10" ht="15" x14ac:dyDescent="0.2">
      <c r="A64" s="54" t="s">
        <v>145</v>
      </c>
      <c r="B64" s="22" t="s">
        <v>46</v>
      </c>
      <c r="C64" s="56">
        <v>48500</v>
      </c>
      <c r="D64" s="56">
        <v>2707</v>
      </c>
      <c r="E64" s="48">
        <f t="shared" si="4"/>
        <v>1307.2776280323449</v>
      </c>
      <c r="F64" s="48">
        <f t="shared" si="4"/>
        <v>72.96495956873315</v>
      </c>
      <c r="G64" s="49">
        <f t="shared" si="8"/>
        <v>3.2241288931092599E-2</v>
      </c>
      <c r="H64" s="49">
        <f t="shared" si="8"/>
        <v>4.8771564540079915E-2</v>
      </c>
      <c r="I64" s="53">
        <f t="shared" si="9"/>
        <v>21.49874287102379</v>
      </c>
      <c r="J64" s="53">
        <f t="shared" si="9"/>
        <v>14.212116980383618</v>
      </c>
    </row>
    <row r="65" spans="1:10" ht="15" x14ac:dyDescent="0.2">
      <c r="A65" s="54" t="s">
        <v>136</v>
      </c>
      <c r="B65" s="22" t="s">
        <v>47</v>
      </c>
      <c r="C65" s="56">
        <v>50026</v>
      </c>
      <c r="D65" s="56">
        <v>2859</v>
      </c>
      <c r="E65" s="48">
        <f t="shared" si="4"/>
        <v>1348.4097035040431</v>
      </c>
      <c r="F65" s="48">
        <f t="shared" si="4"/>
        <v>77.061994609164415</v>
      </c>
      <c r="G65" s="49">
        <f t="shared" si="8"/>
        <v>3.1705949815851973E-2</v>
      </c>
      <c r="H65" s="49">
        <f t="shared" si="8"/>
        <v>5.4532752372666353E-2</v>
      </c>
      <c r="I65" s="53">
        <f t="shared" si="9"/>
        <v>21.861738398809727</v>
      </c>
      <c r="J65" s="53">
        <f t="shared" si="9"/>
        <v>12.710658281524296</v>
      </c>
    </row>
    <row r="66" spans="1:10" ht="15" x14ac:dyDescent="0.2">
      <c r="A66" s="54" t="s">
        <v>137</v>
      </c>
      <c r="B66" s="22" t="s">
        <v>48</v>
      </c>
      <c r="C66" s="56">
        <v>51597</v>
      </c>
      <c r="D66" s="56">
        <v>2996</v>
      </c>
      <c r="E66" s="48">
        <f t="shared" si="4"/>
        <v>1390.7547169811321</v>
      </c>
      <c r="F66" s="48">
        <f t="shared" si="4"/>
        <v>80.754716981132077</v>
      </c>
      <c r="G66" s="49">
        <f t="shared" si="8"/>
        <v>3.1719465902795486E-2</v>
      </c>
      <c r="H66" s="49">
        <f t="shared" si="8"/>
        <v>5.6320963127834363E-2</v>
      </c>
      <c r="I66" s="53">
        <f t="shared" si="9"/>
        <v>21.852422820866511</v>
      </c>
      <c r="J66" s="53">
        <f t="shared" si="9"/>
        <v>12.307090327746637</v>
      </c>
    </row>
    <row r="67" spans="1:10" ht="15" x14ac:dyDescent="0.2">
      <c r="A67" s="54" t="s">
        <v>138</v>
      </c>
      <c r="B67" s="22" t="s">
        <v>132</v>
      </c>
      <c r="C67" s="56">
        <v>53236</v>
      </c>
      <c r="D67" s="56">
        <v>3184</v>
      </c>
      <c r="E67" s="48">
        <f t="shared" si="4"/>
        <v>1434.9326145552561</v>
      </c>
      <c r="F67" s="48">
        <f t="shared" si="4"/>
        <v>85.822102425876011</v>
      </c>
      <c r="G67" s="49">
        <f t="shared" si="8"/>
        <v>3.1369555890203737E-2</v>
      </c>
      <c r="H67" s="49">
        <f t="shared" si="8"/>
        <v>5.5243151525193469E-2</v>
      </c>
      <c r="I67" s="53">
        <f t="shared" si="9"/>
        <v>22.09617448796606</v>
      </c>
      <c r="J67" s="53">
        <f t="shared" si="9"/>
        <v>12.547205606903828</v>
      </c>
    </row>
    <row r="68" spans="1:10" ht="15" x14ac:dyDescent="0.2">
      <c r="A68" s="54" t="s">
        <v>139</v>
      </c>
      <c r="B68" s="22" t="s">
        <v>133</v>
      </c>
      <c r="C68" s="56">
        <v>55061</v>
      </c>
      <c r="D68" s="56">
        <v>3391</v>
      </c>
      <c r="E68" s="48">
        <f t="shared" si="4"/>
        <v>1484.1239892183287</v>
      </c>
      <c r="F68" s="48">
        <f t="shared" si="4"/>
        <v>91.401617250673851</v>
      </c>
      <c r="G68" s="49">
        <f t="shared" si="8"/>
        <v>3.551892774947437E-2</v>
      </c>
      <c r="H68" s="49">
        <f t="shared" si="8"/>
        <v>5.1544504288978284E-2</v>
      </c>
      <c r="I68" s="53">
        <f t="shared" si="9"/>
        <v>19.514867831847848</v>
      </c>
      <c r="J68" s="53">
        <f t="shared" si="9"/>
        <v>13.4475477089448</v>
      </c>
    </row>
    <row r="69" spans="1:10" ht="15" x14ac:dyDescent="0.2">
      <c r="A69" s="54" t="s">
        <v>140</v>
      </c>
      <c r="B69" s="22" t="s">
        <v>134</v>
      </c>
      <c r="C69" s="56">
        <v>56714</v>
      </c>
      <c r="D69" s="56">
        <v>3566</v>
      </c>
      <c r="E69" s="48">
        <f t="shared" si="4"/>
        <v>1528.6792452830189</v>
      </c>
      <c r="F69" s="48">
        <f t="shared" si="4"/>
        <v>96.118598382749326</v>
      </c>
      <c r="G69" s="49">
        <f t="shared" si="8"/>
        <v>3.3098574339302585E-2</v>
      </c>
      <c r="H69" s="49">
        <f t="shared" si="8"/>
        <v>4.7743325502509523E-2</v>
      </c>
      <c r="I69" s="53">
        <f t="shared" si="9"/>
        <v>20.941904429305715</v>
      </c>
      <c r="J69" s="53">
        <f t="shared" si="9"/>
        <v>14.518200675474764</v>
      </c>
    </row>
    <row r="70" spans="1:10" ht="15" x14ac:dyDescent="0.2">
      <c r="A70" s="64" t="s">
        <v>141</v>
      </c>
      <c r="B70" s="59" t="s">
        <v>135</v>
      </c>
      <c r="C70" s="60">
        <v>59474</v>
      </c>
      <c r="D70" s="60">
        <v>3682</v>
      </c>
      <c r="E70" s="61">
        <f>C70/37.1</f>
        <v>1603.0727762803233</v>
      </c>
      <c r="F70" s="61">
        <f>D70/37.1</f>
        <v>99.245283018867923</v>
      </c>
      <c r="G70" s="62">
        <f t="shared" si="8"/>
        <v>2.9858595969068407E-2</v>
      </c>
      <c r="H70" s="62">
        <f t="shared" si="8"/>
        <v>4.3965531878783048E-2</v>
      </c>
      <c r="I70" s="63">
        <f t="shared" si="9"/>
        <v>23.214325994363612</v>
      </c>
      <c r="J70" s="63">
        <f t="shared" si="9"/>
        <v>15.765695328581826</v>
      </c>
    </row>
    <row r="71" spans="1:10" ht="15" x14ac:dyDescent="0.2">
      <c r="A71" s="54" t="s">
        <v>142</v>
      </c>
      <c r="B71" s="22" t="s">
        <v>146</v>
      </c>
      <c r="C71" s="56">
        <v>60772</v>
      </c>
      <c r="D71" s="56">
        <v>3854</v>
      </c>
      <c r="E71" s="48">
        <f t="shared" ref="E71:F72" si="10">C71/37.1</f>
        <v>1638.0592991913745</v>
      </c>
      <c r="F71" s="48">
        <f t="shared" si="10"/>
        <v>103.88140161725067</v>
      </c>
      <c r="G71" s="49"/>
      <c r="H71" s="49"/>
      <c r="I71" s="53"/>
      <c r="J71" s="53"/>
    </row>
    <row r="72" spans="1:10" ht="15" x14ac:dyDescent="0.2">
      <c r="A72" s="54" t="s">
        <v>143</v>
      </c>
      <c r="B72" s="22" t="s">
        <v>147</v>
      </c>
      <c r="C72" s="56">
        <v>62046</v>
      </c>
      <c r="D72" s="56">
        <v>4043</v>
      </c>
      <c r="E72" s="48">
        <f t="shared" si="10"/>
        <v>1672.3989218328841</v>
      </c>
      <c r="F72" s="48">
        <f t="shared" si="10"/>
        <v>108.97574123989217</v>
      </c>
      <c r="G72" s="49"/>
      <c r="H72" s="49"/>
      <c r="I72" s="53"/>
      <c r="J72" s="53"/>
    </row>
    <row r="73" spans="1:10" ht="15" x14ac:dyDescent="0.2">
      <c r="A73" s="20"/>
      <c r="B73" s="22"/>
      <c r="C73" s="56"/>
      <c r="D73" s="56"/>
      <c r="E73" s="48"/>
      <c r="F73" s="48"/>
      <c r="G73" s="49"/>
      <c r="H73" s="49"/>
      <c r="I73" s="53"/>
      <c r="J73" s="53"/>
    </row>
    <row r="74" spans="1:10" ht="15" x14ac:dyDescent="0.2">
      <c r="A74" s="20"/>
      <c r="B74" s="22"/>
      <c r="C74" s="56"/>
      <c r="D74" s="56"/>
      <c r="E74" s="48"/>
      <c r="F74" s="48"/>
      <c r="G74" s="49"/>
      <c r="H74" s="49"/>
      <c r="I74" s="53"/>
      <c r="J74" s="53"/>
    </row>
    <row r="75" spans="1:10" x14ac:dyDescent="0.2">
      <c r="A75" s="31"/>
    </row>
    <row r="76" spans="1:10" x14ac:dyDescent="0.2">
      <c r="A76" s="25" t="s">
        <v>182</v>
      </c>
      <c r="B76" t="s">
        <v>160</v>
      </c>
      <c r="C76">
        <v>107126</v>
      </c>
      <c r="D76">
        <v>8759</v>
      </c>
      <c r="E76" s="48">
        <f t="shared" ref="E76:E80" si="11">C76/37.1</f>
        <v>2887.4932614555255</v>
      </c>
      <c r="F76" s="48">
        <f t="shared" ref="F76:F80" si="12">D76/37.1</f>
        <v>236.09164420485175</v>
      </c>
    </row>
    <row r="77" spans="1:10" x14ac:dyDescent="0.2">
      <c r="A77" s="25" t="s">
        <v>183</v>
      </c>
      <c r="B77" t="s">
        <v>161</v>
      </c>
      <c r="C77">
        <v>107347</v>
      </c>
      <c r="D77">
        <v>8773</v>
      </c>
      <c r="E77" s="48">
        <f t="shared" si="11"/>
        <v>2893.4501347708892</v>
      </c>
      <c r="F77" s="48">
        <f t="shared" si="12"/>
        <v>236.46900269541777</v>
      </c>
    </row>
    <row r="78" spans="1:10" x14ac:dyDescent="0.2">
      <c r="A78" s="58" t="s">
        <v>184</v>
      </c>
      <c r="B78" s="59" t="s">
        <v>162</v>
      </c>
      <c r="C78" s="59">
        <v>107590</v>
      </c>
      <c r="D78" s="59">
        <v>8783</v>
      </c>
      <c r="E78" s="61">
        <f>C78/37.1</f>
        <v>2900</v>
      </c>
      <c r="F78" s="61">
        <f>D78/37.1</f>
        <v>236.73854447439354</v>
      </c>
      <c r="G78" s="62">
        <f>LN(C80/C76)/4</f>
        <v>3.1538551583873849E-3</v>
      </c>
      <c r="H78" s="62">
        <f>LN(D80/D76)/4</f>
        <v>1.1106699363940462E-3</v>
      </c>
      <c r="I78" s="63">
        <f>LN(2)/G78</f>
        <v>219.77774683678314</v>
      </c>
      <c r="J78" s="63">
        <f>LN(2)/H78</f>
        <v>624.08025809211142</v>
      </c>
    </row>
    <row r="79" spans="1:10" x14ac:dyDescent="0.2">
      <c r="A79" s="25" t="s">
        <v>185</v>
      </c>
      <c r="B79" t="s">
        <v>163</v>
      </c>
      <c r="C79">
        <v>108155</v>
      </c>
      <c r="D79">
        <v>8790</v>
      </c>
      <c r="E79" s="48">
        <f t="shared" si="11"/>
        <v>2915.2291105121294</v>
      </c>
      <c r="F79" s="48">
        <f t="shared" si="12"/>
        <v>236.92722371967653</v>
      </c>
    </row>
    <row r="80" spans="1:10" x14ac:dyDescent="0.2">
      <c r="A80" s="25" t="s">
        <v>186</v>
      </c>
      <c r="B80" t="s">
        <v>164</v>
      </c>
      <c r="C80">
        <v>108486</v>
      </c>
      <c r="D80">
        <v>8798</v>
      </c>
      <c r="E80" s="48">
        <f t="shared" si="11"/>
        <v>2924.1509433962265</v>
      </c>
      <c r="F80" s="48">
        <f t="shared" si="12"/>
        <v>237.14285714285714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DB85-7C6C-4237-BB1C-1BFA5BB61B1B}">
  <dimension ref="A1:J80"/>
  <sheetViews>
    <sheetView workbookViewId="0">
      <pane xSplit="2" ySplit="5" topLeftCell="E63" activePane="bottomRight" state="frozen"/>
      <selection pane="topRight" activeCell="C1" sqref="C1"/>
      <selection pane="bottomLeft" activeCell="A6" sqref="A6"/>
      <selection pane="bottomRight" activeCell="L42" sqref="L42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1.25" bestFit="1" customWidth="1"/>
  </cols>
  <sheetData>
    <row r="1" spans="1:10" x14ac:dyDescent="0.2">
      <c r="A1" s="3" t="s">
        <v>246</v>
      </c>
      <c r="E1" t="s">
        <v>247</v>
      </c>
    </row>
    <row r="2" spans="1:10" x14ac:dyDescent="0.2">
      <c r="A2" s="1"/>
      <c r="B2" s="3"/>
    </row>
    <row r="3" spans="1:10" x14ac:dyDescent="0.2">
      <c r="C3" s="4"/>
      <c r="D3" s="4"/>
      <c r="E3" s="35" t="s">
        <v>149</v>
      </c>
      <c r="F3" s="4"/>
      <c r="G3" s="4"/>
      <c r="H3" s="4"/>
      <c r="I3" s="4"/>
      <c r="J3" s="4"/>
    </row>
    <row r="4" spans="1:10" ht="15" x14ac:dyDescent="0.2">
      <c r="C4" s="4" t="s">
        <v>31</v>
      </c>
      <c r="D4" s="4" t="s">
        <v>31</v>
      </c>
      <c r="E4" s="12" t="s">
        <v>77</v>
      </c>
      <c r="F4" s="4" t="s">
        <v>77</v>
      </c>
      <c r="G4" t="s">
        <v>239</v>
      </c>
      <c r="H4" t="s">
        <v>239</v>
      </c>
      <c r="I4" t="s">
        <v>213</v>
      </c>
      <c r="J4" t="s">
        <v>242</v>
      </c>
    </row>
    <row r="5" spans="1:10" x14ac:dyDescent="0.2">
      <c r="C5" s="4" t="s">
        <v>33</v>
      </c>
      <c r="D5" s="4" t="s">
        <v>32</v>
      </c>
      <c r="E5" s="6" t="s">
        <v>201</v>
      </c>
      <c r="F5" s="8" t="s">
        <v>150</v>
      </c>
      <c r="G5" t="s">
        <v>240</v>
      </c>
      <c r="H5" t="s">
        <v>241</v>
      </c>
      <c r="I5" t="s">
        <v>208</v>
      </c>
      <c r="J5" t="s">
        <v>243</v>
      </c>
    </row>
    <row r="6" spans="1:10" x14ac:dyDescent="0.2">
      <c r="A6" s="23" t="s">
        <v>56</v>
      </c>
      <c r="B6" t="s">
        <v>30</v>
      </c>
      <c r="C6">
        <v>23</v>
      </c>
      <c r="E6" s="48">
        <f t="shared" ref="E6:F27" si="0">C6/18.7</f>
        <v>1.2299465240641712</v>
      </c>
      <c r="F6" s="48"/>
    </row>
    <row r="7" spans="1:10" x14ac:dyDescent="0.2">
      <c r="A7" s="23" t="s">
        <v>57</v>
      </c>
      <c r="B7" t="s">
        <v>29</v>
      </c>
      <c r="C7">
        <v>33</v>
      </c>
      <c r="E7" s="48">
        <f t="shared" si="0"/>
        <v>1.7647058823529413</v>
      </c>
      <c r="F7" s="48"/>
    </row>
    <row r="8" spans="1:10" x14ac:dyDescent="0.2">
      <c r="A8" s="23" t="s">
        <v>58</v>
      </c>
      <c r="B8" t="s">
        <v>28</v>
      </c>
      <c r="C8">
        <v>43</v>
      </c>
      <c r="E8" s="48">
        <f t="shared" si="0"/>
        <v>2.2994652406417115</v>
      </c>
      <c r="F8" s="48"/>
      <c r="G8" s="16">
        <f t="shared" ref="G8:H25" si="1">LN(C10/C6)/4</f>
        <v>0.29549847440179017</v>
      </c>
      <c r="I8" s="51">
        <f>LN(2)/G8</f>
        <v>2.3456878481797876</v>
      </c>
      <c r="J8" s="51"/>
    </row>
    <row r="9" spans="1:10" x14ac:dyDescent="0.2">
      <c r="A9" s="33">
        <v>3.14</v>
      </c>
      <c r="B9" t="s">
        <v>27</v>
      </c>
      <c r="C9">
        <v>61</v>
      </c>
      <c r="E9" s="48">
        <f t="shared" si="0"/>
        <v>3.2620320855614975</v>
      </c>
      <c r="F9" s="48"/>
      <c r="G9" s="16">
        <f t="shared" si="1"/>
        <v>0.38833711144576422</v>
      </c>
      <c r="H9" s="16"/>
      <c r="I9" s="51">
        <f t="shared" ref="I9:J34" si="2">LN(2)/G9</f>
        <v>1.7849109964777377</v>
      </c>
      <c r="J9" s="51"/>
    </row>
    <row r="10" spans="1:10" x14ac:dyDescent="0.2">
      <c r="A10" s="33">
        <v>3.15</v>
      </c>
      <c r="B10" t="s">
        <v>26</v>
      </c>
      <c r="C10">
        <v>75</v>
      </c>
      <c r="E10" s="48">
        <f t="shared" si="0"/>
        <v>4.0106951871657754</v>
      </c>
      <c r="F10" s="48"/>
      <c r="G10" s="16">
        <f t="shared" si="1"/>
        <v>0.38552619809137834</v>
      </c>
      <c r="H10" s="16"/>
      <c r="I10" s="51">
        <f t="shared" si="2"/>
        <v>1.7979249762830745</v>
      </c>
      <c r="J10" s="51"/>
    </row>
    <row r="11" spans="1:10" x14ac:dyDescent="0.2">
      <c r="A11" s="33">
        <v>3.16</v>
      </c>
      <c r="B11" t="s">
        <v>25</v>
      </c>
      <c r="C11">
        <v>156</v>
      </c>
      <c r="E11" s="48">
        <f t="shared" si="0"/>
        <v>8.3422459893048124</v>
      </c>
      <c r="F11" s="48"/>
      <c r="G11" s="16">
        <f t="shared" si="1"/>
        <v>0.34034920237454086</v>
      </c>
      <c r="H11" s="16"/>
      <c r="I11" s="51">
        <f t="shared" si="2"/>
        <v>2.0365764800505222</v>
      </c>
      <c r="J11" s="51"/>
    </row>
    <row r="12" spans="1:10" x14ac:dyDescent="0.2">
      <c r="A12" s="25" t="s">
        <v>62</v>
      </c>
      <c r="B12" t="s">
        <v>24</v>
      </c>
      <c r="C12">
        <v>201</v>
      </c>
      <c r="E12" s="48">
        <f t="shared" si="0"/>
        <v>10.748663101604279</v>
      </c>
      <c r="F12" s="48"/>
      <c r="G12" s="16">
        <f t="shared" si="1"/>
        <v>0.37933065588157366</v>
      </c>
      <c r="H12" s="16"/>
      <c r="I12" s="51">
        <f t="shared" si="2"/>
        <v>1.8272901749769062</v>
      </c>
      <c r="J12" s="51"/>
    </row>
    <row r="13" spans="1:10" x14ac:dyDescent="0.2">
      <c r="A13" s="25" t="s">
        <v>63</v>
      </c>
      <c r="B13" t="s">
        <v>23</v>
      </c>
      <c r="C13">
        <v>238</v>
      </c>
      <c r="D13" s="15"/>
      <c r="E13" s="48">
        <f t="shared" si="0"/>
        <v>12.727272727272728</v>
      </c>
      <c r="F13" s="48"/>
      <c r="G13" s="16">
        <f t="shared" si="1"/>
        <v>0.25579713171271695</v>
      </c>
      <c r="H13" s="16"/>
      <c r="I13" s="51">
        <f t="shared" si="2"/>
        <v>2.7097535297558046</v>
      </c>
      <c r="J13" s="51"/>
    </row>
    <row r="14" spans="1:10" x14ac:dyDescent="0.2">
      <c r="A14" s="25" t="s">
        <v>64</v>
      </c>
      <c r="B14" t="s">
        <v>22</v>
      </c>
      <c r="C14">
        <v>342</v>
      </c>
      <c r="E14" s="48">
        <f t="shared" si="0"/>
        <v>18.288770053475936</v>
      </c>
      <c r="F14" s="48"/>
      <c r="G14" s="16">
        <f t="shared" si="1"/>
        <v>0.24567329661244722</v>
      </c>
      <c r="H14" s="16"/>
      <c r="I14" s="51">
        <f t="shared" si="2"/>
        <v>2.8214184859227656</v>
      </c>
      <c r="J14" s="51"/>
    </row>
    <row r="15" spans="1:10" x14ac:dyDescent="0.2">
      <c r="A15" s="25" t="s">
        <v>65</v>
      </c>
      <c r="B15" t="s">
        <v>21</v>
      </c>
      <c r="C15">
        <v>434</v>
      </c>
      <c r="E15" s="48">
        <f t="shared" si="0"/>
        <v>23.208556149732622</v>
      </c>
      <c r="F15" s="48"/>
      <c r="G15" s="16">
        <f t="shared" si="1"/>
        <v>0.24415468011884567</v>
      </c>
      <c r="H15" s="16"/>
      <c r="I15" s="51">
        <f t="shared" si="2"/>
        <v>2.8389674128816464</v>
      </c>
      <c r="J15" s="51"/>
    </row>
    <row r="16" spans="1:10" x14ac:dyDescent="0.2">
      <c r="A16" s="25" t="s">
        <v>66</v>
      </c>
      <c r="B16" t="s">
        <v>20</v>
      </c>
      <c r="C16">
        <v>537</v>
      </c>
      <c r="D16">
        <v>1</v>
      </c>
      <c r="E16" s="48">
        <f t="shared" si="0"/>
        <v>28.716577540106954</v>
      </c>
      <c r="F16" s="48">
        <f t="shared" si="0"/>
        <v>5.3475935828877004E-2</v>
      </c>
      <c r="G16" s="16">
        <f t="shared" si="1"/>
        <v>0.19497871578528891</v>
      </c>
      <c r="H16" s="16"/>
      <c r="I16" s="51">
        <f t="shared" si="2"/>
        <v>3.5549889523492442</v>
      </c>
      <c r="J16" s="51"/>
    </row>
    <row r="17" spans="1:10" x14ac:dyDescent="0.2">
      <c r="A17" s="25" t="s">
        <v>67</v>
      </c>
      <c r="B17" t="s">
        <v>19</v>
      </c>
      <c r="C17">
        <v>632</v>
      </c>
      <c r="D17" s="15">
        <v>1</v>
      </c>
      <c r="E17" s="48">
        <f t="shared" si="0"/>
        <v>33.796791443850267</v>
      </c>
      <c r="F17" s="48">
        <f t="shared" si="0"/>
        <v>5.3475935828877004E-2</v>
      </c>
      <c r="G17" s="16">
        <f t="shared" si="1"/>
        <v>0.18837517236404724</v>
      </c>
      <c r="H17" s="16"/>
      <c r="I17" s="51">
        <f t="shared" si="2"/>
        <v>3.6796100667682117</v>
      </c>
      <c r="J17" s="51"/>
    </row>
    <row r="18" spans="1:10" x14ac:dyDescent="0.2">
      <c r="A18" s="25" t="s">
        <v>68</v>
      </c>
      <c r="B18" t="s">
        <v>18</v>
      </c>
      <c r="C18">
        <v>746</v>
      </c>
      <c r="D18" s="15">
        <v>2</v>
      </c>
      <c r="E18" s="48">
        <f t="shared" si="0"/>
        <v>39.893048128342251</v>
      </c>
      <c r="F18" s="48">
        <f t="shared" si="0"/>
        <v>0.10695187165775401</v>
      </c>
      <c r="G18" s="16">
        <f t="shared" si="1"/>
        <v>0.18863457392677271</v>
      </c>
      <c r="H18" s="16">
        <f t="shared" si="1"/>
        <v>0.27465307216702745</v>
      </c>
      <c r="I18" s="51">
        <f t="shared" si="2"/>
        <v>3.6745500367765169</v>
      </c>
      <c r="J18" s="51">
        <f>LN(2)/H18</f>
        <v>2.5237190142858297</v>
      </c>
    </row>
    <row r="19" spans="1:10" x14ac:dyDescent="0.2">
      <c r="A19" s="25" t="s">
        <v>69</v>
      </c>
      <c r="B19" t="s">
        <v>17</v>
      </c>
      <c r="C19">
        <v>922</v>
      </c>
      <c r="D19" s="15">
        <v>2</v>
      </c>
      <c r="E19" s="48">
        <f t="shared" si="0"/>
        <v>49.304812834224599</v>
      </c>
      <c r="F19" s="48">
        <f t="shared" si="0"/>
        <v>0.10695187165775401</v>
      </c>
      <c r="G19" s="16">
        <f t="shared" si="1"/>
        <v>0.18145872892237971</v>
      </c>
      <c r="H19" s="16">
        <f t="shared" si="1"/>
        <v>0.34657359027997264</v>
      </c>
      <c r="I19" s="51">
        <f t="shared" si="2"/>
        <v>3.8198613242598212</v>
      </c>
      <c r="J19" s="51">
        <f t="shared" si="2"/>
        <v>2</v>
      </c>
    </row>
    <row r="20" spans="1:10" x14ac:dyDescent="0.2">
      <c r="A20" s="25" t="s">
        <v>70</v>
      </c>
      <c r="B20" t="s">
        <v>16</v>
      </c>
      <c r="C20">
        <v>1142</v>
      </c>
      <c r="D20" s="15">
        <v>3</v>
      </c>
      <c r="E20" s="48">
        <f t="shared" si="0"/>
        <v>61.069518716577541</v>
      </c>
      <c r="F20" s="48">
        <f t="shared" si="0"/>
        <v>0.16042780748663102</v>
      </c>
      <c r="G20" s="16">
        <f t="shared" si="1"/>
        <v>0.19231596444368695</v>
      </c>
      <c r="H20" s="16">
        <f t="shared" si="1"/>
        <v>0.22907268296853878</v>
      </c>
      <c r="I20" s="51">
        <f t="shared" si="2"/>
        <v>3.6042103034192428</v>
      </c>
      <c r="J20" s="51">
        <f t="shared" si="2"/>
        <v>3.0258831894641198</v>
      </c>
    </row>
    <row r="21" spans="1:10" x14ac:dyDescent="0.2">
      <c r="A21" s="25" t="s">
        <v>71</v>
      </c>
      <c r="B21" t="s">
        <v>15</v>
      </c>
      <c r="C21">
        <v>1306</v>
      </c>
      <c r="D21" s="15">
        <v>4</v>
      </c>
      <c r="E21" s="48">
        <f t="shared" si="0"/>
        <v>69.839572192513373</v>
      </c>
      <c r="F21" s="48">
        <f t="shared" si="0"/>
        <v>0.21390374331550802</v>
      </c>
      <c r="G21" s="16">
        <f t="shared" si="1"/>
        <v>0.18194740004228846</v>
      </c>
      <c r="H21" s="16">
        <f t="shared" si="1"/>
        <v>0.27465307216702745</v>
      </c>
      <c r="I21" s="51">
        <f t="shared" si="2"/>
        <v>3.8096020080465185</v>
      </c>
      <c r="J21" s="51">
        <f t="shared" si="2"/>
        <v>2.5237190142858297</v>
      </c>
    </row>
    <row r="22" spans="1:10" x14ac:dyDescent="0.2">
      <c r="A22" s="25" t="s">
        <v>72</v>
      </c>
      <c r="B22" t="s">
        <v>14</v>
      </c>
      <c r="C22">
        <v>1610</v>
      </c>
      <c r="D22" s="15">
        <v>5</v>
      </c>
      <c r="E22" s="48">
        <f t="shared" si="0"/>
        <v>86.096256684491976</v>
      </c>
      <c r="F22" s="48">
        <f t="shared" si="0"/>
        <v>0.26737967914438504</v>
      </c>
      <c r="G22" s="16">
        <f t="shared" si="1"/>
        <v>0.15688932971661251</v>
      </c>
      <c r="H22" s="16">
        <f t="shared" si="1"/>
        <v>0.21182446509680092</v>
      </c>
      <c r="I22" s="51">
        <f t="shared" si="2"/>
        <v>4.4180645159997143</v>
      </c>
      <c r="J22" s="51">
        <f t="shared" si="2"/>
        <v>3.2722715964050062</v>
      </c>
    </row>
    <row r="23" spans="1:10" x14ac:dyDescent="0.2">
      <c r="A23" s="25" t="s">
        <v>73</v>
      </c>
      <c r="B23" t="s">
        <v>13</v>
      </c>
      <c r="C23">
        <v>1909</v>
      </c>
      <c r="D23" s="15">
        <v>6</v>
      </c>
      <c r="E23" s="48">
        <f t="shared" si="0"/>
        <v>102.08556149732621</v>
      </c>
      <c r="F23" s="48">
        <f t="shared" si="0"/>
        <v>0.32085561497326204</v>
      </c>
      <c r="G23" s="16">
        <f t="shared" si="1"/>
        <v>0.15717768677894783</v>
      </c>
      <c r="H23" s="16">
        <f t="shared" si="1"/>
        <v>0.17328679513998632</v>
      </c>
      <c r="I23" s="51">
        <f t="shared" si="2"/>
        <v>4.4099591663718547</v>
      </c>
      <c r="J23" s="51">
        <f t="shared" si="2"/>
        <v>4</v>
      </c>
    </row>
    <row r="24" spans="1:10" x14ac:dyDescent="0.2">
      <c r="A24" s="25" t="s">
        <v>74</v>
      </c>
      <c r="B24" t="s">
        <v>12</v>
      </c>
      <c r="C24">
        <v>2139</v>
      </c>
      <c r="D24" s="15">
        <v>7</v>
      </c>
      <c r="E24" s="48">
        <f t="shared" si="0"/>
        <v>114.38502673796792</v>
      </c>
      <c r="F24" s="48">
        <f t="shared" si="0"/>
        <v>0.37433155080213903</v>
      </c>
      <c r="G24" s="16">
        <f t="shared" si="1"/>
        <v>0.1327483869674714</v>
      </c>
      <c r="H24" s="16">
        <f t="shared" si="1"/>
        <v>0.21886718433847496</v>
      </c>
      <c r="I24" s="51">
        <f t="shared" si="2"/>
        <v>5.2215111339152749</v>
      </c>
      <c r="J24" s="51">
        <f t="shared" si="2"/>
        <v>3.1669762767542307</v>
      </c>
    </row>
    <row r="25" spans="1:10" x14ac:dyDescent="0.2">
      <c r="A25" s="31" t="s">
        <v>75</v>
      </c>
      <c r="B25" s="22" t="s">
        <v>11</v>
      </c>
      <c r="C25" s="22">
        <v>2449</v>
      </c>
      <c r="D25" s="55">
        <v>8</v>
      </c>
      <c r="E25" s="48">
        <f t="shared" si="0"/>
        <v>130.96256684491979</v>
      </c>
      <c r="F25" s="48">
        <f t="shared" si="0"/>
        <v>0.42780748663101603</v>
      </c>
      <c r="G25" s="28">
        <f t="shared" si="1"/>
        <v>0.11557826333301388</v>
      </c>
      <c r="H25" s="28">
        <f t="shared" si="1"/>
        <v>0.24520731325293155</v>
      </c>
      <c r="I25" s="53">
        <f t="shared" si="2"/>
        <v>5.9972105530154138</v>
      </c>
      <c r="J25" s="53">
        <f t="shared" si="2"/>
        <v>2.8267802104456949</v>
      </c>
    </row>
    <row r="26" spans="1:10" x14ac:dyDescent="0.2">
      <c r="A26" s="25" t="s">
        <v>76</v>
      </c>
      <c r="B26" t="s">
        <v>10</v>
      </c>
      <c r="C26">
        <v>2738</v>
      </c>
      <c r="D26" s="15">
        <v>12</v>
      </c>
      <c r="E26" s="48">
        <f t="shared" si="0"/>
        <v>146.41711229946526</v>
      </c>
      <c r="F26" s="48">
        <f t="shared" si="0"/>
        <v>0.64171122994652408</v>
      </c>
      <c r="G26" s="16">
        <f>LN(C29/C24)/4</f>
        <v>0.17889202242732727</v>
      </c>
      <c r="H26" s="16">
        <f t="shared" ref="H26:H69" si="3">LN(D28/D24)/4</f>
        <v>0.26245553112466941</v>
      </c>
      <c r="I26" s="51">
        <f t="shared" si="2"/>
        <v>3.8746679206532422</v>
      </c>
      <c r="J26" s="51">
        <f t="shared" si="2"/>
        <v>2.6410080884547726</v>
      </c>
    </row>
    <row r="27" spans="1:10" x14ac:dyDescent="0.2">
      <c r="A27" s="25" t="s">
        <v>79</v>
      </c>
      <c r="B27" t="s">
        <v>9</v>
      </c>
      <c r="C27">
        <v>3031</v>
      </c>
      <c r="D27" s="15">
        <v>16</v>
      </c>
      <c r="E27" s="48">
        <f t="shared" si="0"/>
        <v>162.08556149732621</v>
      </c>
      <c r="F27" s="48">
        <f t="shared" si="0"/>
        <v>0.85561497326203206</v>
      </c>
      <c r="G27" s="16">
        <f>LN(C30/C25)/4</f>
        <v>0.17190486921359374</v>
      </c>
      <c r="H27" s="16">
        <f t="shared" si="3"/>
        <v>0.2848585707970912</v>
      </c>
      <c r="I27" s="51">
        <f t="shared" si="2"/>
        <v>4.0321555970511929</v>
      </c>
      <c r="J27" s="51">
        <f t="shared" si="2"/>
        <v>2.4333028794618361</v>
      </c>
    </row>
    <row r="28" spans="1:10" x14ac:dyDescent="0.2">
      <c r="A28" s="25" t="s">
        <v>80</v>
      </c>
      <c r="B28" t="s">
        <v>8</v>
      </c>
      <c r="C28" s="22">
        <v>3985</v>
      </c>
      <c r="D28" s="55">
        <v>20</v>
      </c>
      <c r="E28" s="48">
        <f>C29/18.7</f>
        <v>233.95721925133691</v>
      </c>
      <c r="F28" s="48">
        <f t="shared" ref="F28:F72" si="4">D28/18.7</f>
        <v>1.0695187165775402</v>
      </c>
      <c r="G28" s="16">
        <f>LN(C30/C26)/4</f>
        <v>0.14401788198953713</v>
      </c>
      <c r="H28" s="16">
        <f t="shared" si="3"/>
        <v>0.23727013867428651</v>
      </c>
      <c r="I28" s="51">
        <f t="shared" si="2"/>
        <v>4.8129244159437246</v>
      </c>
      <c r="J28" s="51">
        <f t="shared" si="2"/>
        <v>2.9213418276434093</v>
      </c>
    </row>
    <row r="29" spans="1:10" x14ac:dyDescent="0.2">
      <c r="A29" s="25" t="s">
        <v>81</v>
      </c>
      <c r="B29" t="s">
        <v>7</v>
      </c>
      <c r="C29" s="22">
        <v>4375</v>
      </c>
      <c r="D29" s="55">
        <v>25</v>
      </c>
      <c r="E29" s="48">
        <f>C30/18.7</f>
        <v>260.48128342245991</v>
      </c>
      <c r="F29" s="48">
        <f t="shared" si="4"/>
        <v>1.3368983957219251</v>
      </c>
      <c r="G29" s="16">
        <f>LN(C31/C27)/4</f>
        <v>0.13657080150807199</v>
      </c>
      <c r="H29" s="16">
        <f t="shared" si="3"/>
        <v>0.22274323097246629</v>
      </c>
      <c r="I29" s="51">
        <f t="shared" si="2"/>
        <v>5.0753687677448163</v>
      </c>
      <c r="J29" s="51">
        <f t="shared" si="2"/>
        <v>3.111866419166859</v>
      </c>
    </row>
    <row r="30" spans="1:10" x14ac:dyDescent="0.2">
      <c r="A30" s="87" t="s">
        <v>82</v>
      </c>
      <c r="B30" s="85" t="s">
        <v>6</v>
      </c>
      <c r="C30" s="85">
        <v>4871</v>
      </c>
      <c r="D30" s="102">
        <v>31</v>
      </c>
      <c r="E30" s="89">
        <f>C30/18.7</f>
        <v>260.48128342245991</v>
      </c>
      <c r="F30" s="89">
        <f>D30/18.7</f>
        <v>1.6577540106951871</v>
      </c>
      <c r="G30" s="100">
        <f>LN(C32/C29)/4</f>
        <v>6.3361372322465068E-2</v>
      </c>
      <c r="H30" s="100">
        <f>LN(D32/D28)/4</f>
        <v>0.18548433618234433</v>
      </c>
      <c r="I30" s="86">
        <f>LN(2)/G30</f>
        <v>10.939585983591249</v>
      </c>
      <c r="J30" s="86">
        <f>LN(2)/H30</f>
        <v>3.736958035521297</v>
      </c>
    </row>
    <row r="31" spans="1:10" x14ac:dyDescent="0.2">
      <c r="A31" s="25" t="s">
        <v>85</v>
      </c>
      <c r="B31" t="s">
        <v>5</v>
      </c>
      <c r="C31" s="22">
        <v>5234</v>
      </c>
      <c r="D31" s="55">
        <v>39</v>
      </c>
      <c r="E31" s="48">
        <f t="shared" ref="E31:E72" si="5">C31/18.7</f>
        <v>279.89304812834223</v>
      </c>
      <c r="F31" s="48">
        <f t="shared" si="4"/>
        <v>2.0855614973262031</v>
      </c>
      <c r="G31" s="16">
        <f t="shared" ref="G31:G69" si="6">LN(C33/C29)/4</f>
        <v>7.8504483368186911E-2</v>
      </c>
      <c r="H31" s="16">
        <f t="shared" si="3"/>
        <v>0.13558107270634043</v>
      </c>
      <c r="I31" s="51">
        <f t="shared" si="2"/>
        <v>8.8293961162584456</v>
      </c>
      <c r="J31" s="51">
        <f t="shared" si="2"/>
        <v>5.1124184720182582</v>
      </c>
    </row>
    <row r="32" spans="1:10" x14ac:dyDescent="0.2">
      <c r="A32" s="25" t="s">
        <v>89</v>
      </c>
      <c r="B32" t="s">
        <v>4</v>
      </c>
      <c r="C32" s="22">
        <v>5637</v>
      </c>
      <c r="D32" s="55">
        <v>42</v>
      </c>
      <c r="E32" s="48">
        <f t="shared" si="5"/>
        <v>301.44385026737967</v>
      </c>
      <c r="F32" s="48">
        <f t="shared" si="4"/>
        <v>2.2459893048128343</v>
      </c>
      <c r="G32" s="16">
        <f t="shared" si="6"/>
        <v>7.1817848706984808E-2</v>
      </c>
      <c r="H32" s="16">
        <f t="shared" si="3"/>
        <v>0.10930345160568616</v>
      </c>
      <c r="I32" s="51">
        <f t="shared" si="2"/>
        <v>9.651461204135618</v>
      </c>
      <c r="J32" s="51">
        <f t="shared" si="2"/>
        <v>6.3414939819145335</v>
      </c>
    </row>
    <row r="33" spans="1:10" ht="15" x14ac:dyDescent="0.2">
      <c r="A33" s="25" t="s">
        <v>90</v>
      </c>
      <c r="B33" t="s">
        <v>3</v>
      </c>
      <c r="C33" s="14">
        <v>5989</v>
      </c>
      <c r="D33" s="15">
        <v>43</v>
      </c>
      <c r="E33" s="48">
        <f t="shared" si="5"/>
        <v>320.26737967914437</v>
      </c>
      <c r="F33" s="48">
        <f t="shared" si="4"/>
        <v>2.2994652406417115</v>
      </c>
      <c r="G33" s="16">
        <f t="shared" si="6"/>
        <v>7.2361950855473506E-2</v>
      </c>
      <c r="H33" s="16">
        <f t="shared" si="3"/>
        <v>9.4872405426225923E-2</v>
      </c>
      <c r="I33" s="51">
        <f t="shared" si="2"/>
        <v>9.5788901814483793</v>
      </c>
      <c r="J33" s="51">
        <f t="shared" si="2"/>
        <v>7.3060989383150616</v>
      </c>
    </row>
    <row r="34" spans="1:10" ht="15" x14ac:dyDescent="0.2">
      <c r="A34" s="25" t="s">
        <v>94</v>
      </c>
      <c r="B34" t="s">
        <v>2</v>
      </c>
      <c r="C34" s="14">
        <v>6492</v>
      </c>
      <c r="D34" s="15">
        <v>48</v>
      </c>
      <c r="E34" s="48">
        <f t="shared" si="5"/>
        <v>347.16577540106954</v>
      </c>
      <c r="F34" s="48">
        <f t="shared" si="4"/>
        <v>2.5668449197860963</v>
      </c>
      <c r="G34" s="16">
        <f t="shared" si="6"/>
        <v>7.502779069353914E-2</v>
      </c>
      <c r="H34" s="16">
        <f t="shared" si="3"/>
        <v>0.10917941290306721</v>
      </c>
      <c r="I34" s="51">
        <f t="shared" si="2"/>
        <v>9.2385391353344772</v>
      </c>
      <c r="J34" s="51">
        <f t="shared" si="2"/>
        <v>6.3486985515789716</v>
      </c>
    </row>
    <row r="35" spans="1:10" ht="15" x14ac:dyDescent="0.2">
      <c r="A35" s="31" t="s">
        <v>95</v>
      </c>
      <c r="B35" s="22" t="s">
        <v>1</v>
      </c>
      <c r="C35" s="56">
        <v>6991</v>
      </c>
      <c r="D35" s="56">
        <v>57</v>
      </c>
      <c r="E35" s="48">
        <f t="shared" si="5"/>
        <v>373.85026737967917</v>
      </c>
      <c r="F35" s="48">
        <f t="shared" si="4"/>
        <v>3.0481283422459895</v>
      </c>
      <c r="G35" s="16">
        <f t="shared" si="6"/>
        <v>7.5762525670023742E-2</v>
      </c>
      <c r="H35" s="16">
        <f t="shared" si="3"/>
        <v>0.13231483136370717</v>
      </c>
      <c r="I35" s="53">
        <f t="shared" ref="I35:J35" si="7">LN(2)/G35</f>
        <v>9.1489450018981664</v>
      </c>
      <c r="J35" s="53">
        <f t="shared" si="7"/>
        <v>5.2386204434982915</v>
      </c>
    </row>
    <row r="36" spans="1:10" ht="15" x14ac:dyDescent="0.2">
      <c r="A36" s="31" t="s">
        <v>96</v>
      </c>
      <c r="B36" s="22" t="s">
        <v>0</v>
      </c>
      <c r="C36" s="56">
        <v>7610</v>
      </c>
      <c r="D36" s="56">
        <v>65</v>
      </c>
      <c r="E36" s="48">
        <f t="shared" si="5"/>
        <v>406.95187165775405</v>
      </c>
      <c r="F36" s="48">
        <f t="shared" si="4"/>
        <v>3.4759358288770055</v>
      </c>
      <c r="G36" s="16">
        <f t="shared" si="6"/>
        <v>6.5721370083432373E-2</v>
      </c>
      <c r="H36" s="16">
        <f t="shared" si="3"/>
        <v>0.12770640594149768</v>
      </c>
      <c r="I36" s="53">
        <f>LN(2)/G36</f>
        <v>10.546754878664345</v>
      </c>
      <c r="J36" s="53">
        <f>LN(2)/H36</f>
        <v>5.4276617954268955</v>
      </c>
    </row>
    <row r="37" spans="1:10" ht="15" x14ac:dyDescent="0.2">
      <c r="A37" s="25" t="s">
        <v>97</v>
      </c>
      <c r="B37" s="22" t="s">
        <v>83</v>
      </c>
      <c r="C37" s="56">
        <v>8109</v>
      </c>
      <c r="D37" s="56">
        <v>73</v>
      </c>
      <c r="E37" s="48">
        <f t="shared" si="5"/>
        <v>433.63636363636363</v>
      </c>
      <c r="F37" s="48">
        <f t="shared" si="4"/>
        <v>3.9037433155080214</v>
      </c>
      <c r="G37" s="16">
        <f t="shared" si="6"/>
        <v>5.7787579649452636E-2</v>
      </c>
      <c r="H37" s="16">
        <f t="shared" si="3"/>
        <v>9.0916994857425742E-2</v>
      </c>
      <c r="I37" s="53">
        <f t="shared" ref="I37:J52" si="8">LN(2)/G37</f>
        <v>11.994743243525182</v>
      </c>
      <c r="J37" s="53">
        <f t="shared" si="8"/>
        <v>7.6239561332501715</v>
      </c>
    </row>
    <row r="38" spans="1:10" x14ac:dyDescent="0.2">
      <c r="A38" s="31" t="s">
        <v>102</v>
      </c>
      <c r="B38" t="s">
        <v>84</v>
      </c>
      <c r="C38" s="22">
        <v>8444</v>
      </c>
      <c r="D38" s="22">
        <v>80</v>
      </c>
      <c r="E38" s="48">
        <f t="shared" si="5"/>
        <v>451.55080213903744</v>
      </c>
      <c r="F38" s="48">
        <f t="shared" si="4"/>
        <v>4.2780748663101607</v>
      </c>
      <c r="G38" s="16">
        <f t="shared" si="6"/>
        <v>4.9276108674133838E-2</v>
      </c>
      <c r="H38" s="16">
        <f t="shared" si="3"/>
        <v>8.6850326788350807E-2</v>
      </c>
      <c r="I38" s="53">
        <f t="shared" si="8"/>
        <v>14.066597367575703</v>
      </c>
      <c r="J38" s="53">
        <f t="shared" si="8"/>
        <v>7.9809392341044916</v>
      </c>
    </row>
    <row r="39" spans="1:10" x14ac:dyDescent="0.2">
      <c r="A39" s="31" t="s">
        <v>104</v>
      </c>
      <c r="B39" t="s">
        <v>86</v>
      </c>
      <c r="C39">
        <v>8809</v>
      </c>
      <c r="D39">
        <v>82</v>
      </c>
      <c r="E39" s="48">
        <f t="shared" si="5"/>
        <v>471.06951871657753</v>
      </c>
      <c r="F39" s="48">
        <f t="shared" si="4"/>
        <v>4.3850267379679142</v>
      </c>
      <c r="G39" s="16">
        <f t="shared" si="6"/>
        <v>4.440093522413472E-2</v>
      </c>
      <c r="H39" s="16">
        <f t="shared" si="3"/>
        <v>6.3208835280403206E-2</v>
      </c>
      <c r="I39" s="53">
        <f t="shared" si="8"/>
        <v>15.611094159637789</v>
      </c>
      <c r="J39" s="53">
        <f t="shared" si="8"/>
        <v>10.965985648763306</v>
      </c>
    </row>
    <row r="40" spans="1:10" x14ac:dyDescent="0.2">
      <c r="A40" s="25" t="s">
        <v>159</v>
      </c>
      <c r="B40" t="s">
        <v>87</v>
      </c>
      <c r="C40">
        <v>9268</v>
      </c>
      <c r="D40">
        <v>92</v>
      </c>
      <c r="E40" s="48">
        <f t="shared" si="5"/>
        <v>495.61497326203209</v>
      </c>
      <c r="F40" s="48">
        <f t="shared" si="4"/>
        <v>4.9197860962566846</v>
      </c>
      <c r="G40" s="16">
        <f t="shared" si="6"/>
        <v>4.9914542010698615E-2</v>
      </c>
      <c r="H40" s="16">
        <f t="shared" si="3"/>
        <v>6.798342887091044E-2</v>
      </c>
      <c r="I40" s="53">
        <f t="shared" si="8"/>
        <v>13.886678163076745</v>
      </c>
      <c r="J40" s="53">
        <f t="shared" si="8"/>
        <v>10.195825542664521</v>
      </c>
    </row>
    <row r="41" spans="1:10" x14ac:dyDescent="0.2">
      <c r="A41" s="25" t="s">
        <v>105</v>
      </c>
      <c r="B41" t="s">
        <v>88</v>
      </c>
      <c r="C41">
        <v>9685</v>
      </c>
      <c r="D41">
        <v>94</v>
      </c>
      <c r="E41" s="48">
        <f t="shared" si="5"/>
        <v>517.91443850267376</v>
      </c>
      <c r="F41" s="48">
        <f t="shared" si="4"/>
        <v>5.0267379679144391</v>
      </c>
      <c r="G41" s="16">
        <f t="shared" si="6"/>
        <v>5.1659616681485339E-2</v>
      </c>
      <c r="H41" s="16">
        <f t="shared" si="3"/>
        <v>8.671773596052787E-2</v>
      </c>
      <c r="I41" s="53">
        <f t="shared" si="8"/>
        <v>13.417582728761657</v>
      </c>
      <c r="J41" s="53">
        <f t="shared" si="8"/>
        <v>7.9931420358512542</v>
      </c>
    </row>
    <row r="42" spans="1:10" x14ac:dyDescent="0.2">
      <c r="A42" s="25" t="s">
        <v>106</v>
      </c>
      <c r="B42" t="s">
        <v>98</v>
      </c>
      <c r="C42">
        <v>10310</v>
      </c>
      <c r="D42">
        <v>105</v>
      </c>
      <c r="E42" s="48">
        <f t="shared" si="5"/>
        <v>551.33689839572196</v>
      </c>
      <c r="F42" s="48">
        <f t="shared" si="4"/>
        <v>5.6149732620320858</v>
      </c>
      <c r="G42" s="16">
        <f t="shared" si="6"/>
        <v>5.1542042722240236E-2</v>
      </c>
      <c r="H42" s="16">
        <f t="shared" si="3"/>
        <v>7.8623332475609431E-2</v>
      </c>
      <c r="I42" s="53">
        <f t="shared" si="8"/>
        <v>13.448189942632101</v>
      </c>
      <c r="J42" s="53">
        <f t="shared" si="8"/>
        <v>8.8160493677239362</v>
      </c>
    </row>
    <row r="43" spans="1:10" x14ac:dyDescent="0.2">
      <c r="A43" s="25" t="s">
        <v>111</v>
      </c>
      <c r="B43" t="s">
        <v>99</v>
      </c>
      <c r="C43">
        <v>10831</v>
      </c>
      <c r="D43">
        <v>116</v>
      </c>
      <c r="E43" s="48">
        <f t="shared" si="5"/>
        <v>579.19786096256689</v>
      </c>
      <c r="F43" s="48">
        <f t="shared" si="4"/>
        <v>6.2032085561497325</v>
      </c>
      <c r="G43" s="16">
        <f t="shared" si="6"/>
        <v>4.9570913940046347E-2</v>
      </c>
      <c r="H43" s="16">
        <f t="shared" si="3"/>
        <v>8.6763586487937486E-2</v>
      </c>
      <c r="I43" s="53">
        <f t="shared" si="8"/>
        <v>13.982941315108164</v>
      </c>
      <c r="J43" s="53">
        <f t="shared" si="8"/>
        <v>7.9889180313715098</v>
      </c>
    </row>
    <row r="44" spans="1:10" x14ac:dyDescent="0.2">
      <c r="A44" s="25" t="s">
        <v>113</v>
      </c>
      <c r="B44" t="s">
        <v>100</v>
      </c>
      <c r="C44">
        <v>11390</v>
      </c>
      <c r="D44">
        <v>126</v>
      </c>
      <c r="E44" s="48">
        <f t="shared" si="5"/>
        <v>609.09090909090912</v>
      </c>
      <c r="F44" s="48">
        <f t="shared" si="4"/>
        <v>6.737967914438503</v>
      </c>
      <c r="G44" s="16">
        <f t="shared" si="6"/>
        <v>4.4100915057851221E-2</v>
      </c>
      <c r="H44" s="16">
        <f t="shared" si="3"/>
        <v>7.0128395743292091E-2</v>
      </c>
      <c r="I44" s="53">
        <f t="shared" si="8"/>
        <v>15.717297014147675</v>
      </c>
      <c r="J44" s="53">
        <f t="shared" si="8"/>
        <v>9.8839731497243903</v>
      </c>
    </row>
    <row r="45" spans="1:10" x14ac:dyDescent="0.2">
      <c r="A45" s="31" t="s">
        <v>114</v>
      </c>
      <c r="B45" s="22" t="s">
        <v>101</v>
      </c>
      <c r="C45" s="22">
        <v>11809</v>
      </c>
      <c r="D45" s="22">
        <v>133</v>
      </c>
      <c r="E45" s="66">
        <f t="shared" si="5"/>
        <v>631.49732620320856</v>
      </c>
      <c r="F45" s="66">
        <f t="shared" si="4"/>
        <v>7.1122994652406417</v>
      </c>
      <c r="G45" s="28">
        <f t="shared" si="6"/>
        <v>3.9383672173052733E-2</v>
      </c>
      <c r="H45" s="28">
        <f t="shared" si="3"/>
        <v>5.9210598918092897E-2</v>
      </c>
      <c r="I45" s="53">
        <f t="shared" si="8"/>
        <v>17.599861625758034</v>
      </c>
      <c r="J45" s="53">
        <f t="shared" si="8"/>
        <v>11.70647136197336</v>
      </c>
    </row>
    <row r="46" spans="1:10" x14ac:dyDescent="0.2">
      <c r="A46" s="25" t="s">
        <v>125</v>
      </c>
      <c r="B46" t="s">
        <v>103</v>
      </c>
      <c r="C46">
        <v>12299</v>
      </c>
      <c r="D46">
        <v>139</v>
      </c>
      <c r="E46" s="48">
        <f t="shared" si="5"/>
        <v>657.70053475935833</v>
      </c>
      <c r="F46" s="48">
        <f t="shared" si="4"/>
        <v>7.4331550802139041</v>
      </c>
      <c r="G46" s="28">
        <f t="shared" si="6"/>
        <v>3.7286582863073903E-2</v>
      </c>
      <c r="H46" s="28">
        <f t="shared" si="3"/>
        <v>5.972297707058722E-2</v>
      </c>
      <c r="I46" s="53">
        <f t="shared" si="8"/>
        <v>18.589721217022309</v>
      </c>
      <c r="J46" s="53">
        <f t="shared" si="8"/>
        <v>11.606038656457251</v>
      </c>
    </row>
    <row r="47" spans="1:10" x14ac:dyDescent="0.2">
      <c r="A47" s="25" t="s">
        <v>126</v>
      </c>
      <c r="B47" t="s">
        <v>107</v>
      </c>
      <c r="C47">
        <v>12679</v>
      </c>
      <c r="D47">
        <v>147</v>
      </c>
      <c r="E47" s="48">
        <f t="shared" si="5"/>
        <v>678.02139037433153</v>
      </c>
      <c r="F47" s="48">
        <f t="shared" si="4"/>
        <v>7.8609625668449201</v>
      </c>
      <c r="G47" s="28">
        <f t="shared" si="6"/>
        <v>3.9422231225982193E-2</v>
      </c>
      <c r="H47" s="28">
        <f t="shared" si="3"/>
        <v>5.8403712795376275E-2</v>
      </c>
      <c r="I47" s="53">
        <f t="shared" si="8"/>
        <v>17.582647125845824</v>
      </c>
      <c r="J47" s="53">
        <f t="shared" si="8"/>
        <v>11.868204047034842</v>
      </c>
    </row>
    <row r="48" spans="1:10" ht="15" x14ac:dyDescent="0.2">
      <c r="A48" s="25" t="s">
        <v>127</v>
      </c>
      <c r="B48" t="s">
        <v>108</v>
      </c>
      <c r="C48" s="14">
        <v>13222</v>
      </c>
      <c r="D48" s="15">
        <v>160</v>
      </c>
      <c r="E48" s="48">
        <f t="shared" si="5"/>
        <v>707.05882352941182</v>
      </c>
      <c r="F48" s="48">
        <f t="shared" si="4"/>
        <v>8.5561497326203213</v>
      </c>
      <c r="G48" s="28">
        <f t="shared" si="6"/>
        <v>3.949699688158885E-2</v>
      </c>
      <c r="H48" s="28">
        <f t="shared" si="3"/>
        <v>5.6145341520959319E-2</v>
      </c>
      <c r="I48" s="53">
        <f t="shared" si="8"/>
        <v>17.549364136164218</v>
      </c>
      <c r="J48" s="53">
        <f t="shared" si="8"/>
        <v>12.345586682399825</v>
      </c>
    </row>
    <row r="49" spans="1:10" x14ac:dyDescent="0.2">
      <c r="A49" s="25" t="s">
        <v>128</v>
      </c>
      <c r="B49" t="s">
        <v>109</v>
      </c>
      <c r="C49">
        <v>13826</v>
      </c>
      <c r="D49">
        <v>168</v>
      </c>
      <c r="E49" s="48">
        <f t="shared" si="5"/>
        <v>739.35828877005349</v>
      </c>
      <c r="F49" s="48">
        <f t="shared" si="4"/>
        <v>8.9839572192513373</v>
      </c>
      <c r="G49" s="28">
        <f t="shared" si="6"/>
        <v>4.2857727412268461E-2</v>
      </c>
      <c r="H49" s="28">
        <f t="shared" si="3"/>
        <v>5.2016111121772367E-2</v>
      </c>
      <c r="I49" s="53">
        <f t="shared" si="8"/>
        <v>16.173213616583993</v>
      </c>
      <c r="J49" s="53">
        <f t="shared" si="8"/>
        <v>13.325624803769978</v>
      </c>
    </row>
    <row r="50" spans="1:10" x14ac:dyDescent="0.2">
      <c r="A50" s="31" t="s">
        <v>129</v>
      </c>
      <c r="B50" s="22" t="s">
        <v>110</v>
      </c>
      <c r="C50" s="22">
        <v>14404</v>
      </c>
      <c r="D50" s="22">
        <v>174</v>
      </c>
      <c r="E50" s="66">
        <f t="shared" si="5"/>
        <v>770.26737967914437</v>
      </c>
      <c r="F50" s="66">
        <f t="shared" si="4"/>
        <v>9.3048128342245988</v>
      </c>
      <c r="G50" s="28">
        <f t="shared" si="6"/>
        <v>4.1411295683255939E-2</v>
      </c>
      <c r="H50" s="28">
        <f t="shared" si="3"/>
        <v>4.1643299956453848E-2</v>
      </c>
      <c r="I50" s="53">
        <f t="shared" si="8"/>
        <v>16.73811864911557</v>
      </c>
      <c r="J50" s="53">
        <f t="shared" si="8"/>
        <v>16.644866792131392</v>
      </c>
    </row>
    <row r="51" spans="1:10" x14ac:dyDescent="0.2">
      <c r="A51" s="25" t="s">
        <v>130</v>
      </c>
      <c r="B51" t="s">
        <v>112</v>
      </c>
      <c r="C51">
        <v>15050</v>
      </c>
      <c r="D51">
        <v>181</v>
      </c>
      <c r="E51" s="48">
        <f t="shared" si="5"/>
        <v>804.81283422459899</v>
      </c>
      <c r="F51" s="48">
        <f t="shared" si="4"/>
        <v>9.6791443850267385</v>
      </c>
      <c r="G51" s="28">
        <f t="shared" si="6"/>
        <v>3.9120775644561658E-2</v>
      </c>
      <c r="H51" s="28">
        <f t="shared" si="3"/>
        <v>4.1075762822819085E-2</v>
      </c>
      <c r="I51" s="53">
        <f t="shared" si="8"/>
        <v>17.71813490759104</v>
      </c>
      <c r="J51" s="53">
        <f t="shared" si="8"/>
        <v>16.87484620918292</v>
      </c>
    </row>
    <row r="52" spans="1:10" x14ac:dyDescent="0.2">
      <c r="A52" s="25" t="s">
        <v>131</v>
      </c>
      <c r="B52" t="s">
        <v>34</v>
      </c>
      <c r="C52">
        <v>15604</v>
      </c>
      <c r="D52">
        <v>189</v>
      </c>
      <c r="E52" s="48">
        <f t="shared" si="5"/>
        <v>834.43850267379685</v>
      </c>
      <c r="F52" s="48">
        <f t="shared" si="4"/>
        <v>10.106951871657754</v>
      </c>
      <c r="G52" s="28">
        <f t="shared" si="6"/>
        <v>3.8676481731619063E-2</v>
      </c>
      <c r="H52" s="28">
        <f t="shared" si="3"/>
        <v>4.3415873512710021E-2</v>
      </c>
      <c r="I52" s="53">
        <f t="shared" si="8"/>
        <v>17.921670987805463</v>
      </c>
      <c r="J52" s="53">
        <f t="shared" si="8"/>
        <v>15.965293900099145</v>
      </c>
    </row>
    <row r="53" spans="1:10" x14ac:dyDescent="0.2">
      <c r="A53" s="25" t="s">
        <v>145</v>
      </c>
      <c r="B53" t="s">
        <v>35</v>
      </c>
      <c r="C53">
        <v>16168</v>
      </c>
      <c r="D53">
        <v>198</v>
      </c>
      <c r="E53" s="48">
        <f t="shared" si="5"/>
        <v>864.59893048128345</v>
      </c>
      <c r="F53" s="48">
        <f t="shared" si="4"/>
        <v>10.588235294117647</v>
      </c>
      <c r="G53" s="28">
        <f t="shared" si="6"/>
        <v>3.6603295311470899E-2</v>
      </c>
      <c r="H53" s="28">
        <f t="shared" si="3"/>
        <v>4.4195344104584824E-2</v>
      </c>
      <c r="I53" s="53">
        <f t="shared" ref="I53:J68" si="9">LN(2)/G53</f>
        <v>18.936742570899725</v>
      </c>
      <c r="J53" s="53">
        <f t="shared" si="9"/>
        <v>15.683714984086711</v>
      </c>
    </row>
    <row r="54" spans="1:10" x14ac:dyDescent="0.2">
      <c r="A54" s="25" t="s">
        <v>136</v>
      </c>
      <c r="B54" t="s">
        <v>36</v>
      </c>
      <c r="C54">
        <v>16814</v>
      </c>
      <c r="D54">
        <v>207</v>
      </c>
      <c r="E54" s="48">
        <f t="shared" si="5"/>
        <v>899.14438502673795</v>
      </c>
      <c r="F54" s="48">
        <f t="shared" si="4"/>
        <v>11.069518716577541</v>
      </c>
      <c r="G54" s="28">
        <f t="shared" si="6"/>
        <v>4.5983272972360129E-2</v>
      </c>
      <c r="H54" s="28">
        <f t="shared" si="3"/>
        <v>4.5800750605440095E-2</v>
      </c>
      <c r="I54" s="53">
        <f t="shared" si="9"/>
        <v>15.073898305946727</v>
      </c>
      <c r="J54" s="53">
        <f t="shared" si="9"/>
        <v>15.133969889078958</v>
      </c>
    </row>
    <row r="55" spans="1:10" x14ac:dyDescent="0.2">
      <c r="A55" s="25" t="s">
        <v>137</v>
      </c>
      <c r="B55" t="s">
        <v>37</v>
      </c>
      <c r="C55">
        <v>17423</v>
      </c>
      <c r="D55">
        <v>216</v>
      </c>
      <c r="E55" s="48">
        <f t="shared" si="5"/>
        <v>931.7112299465241</v>
      </c>
      <c r="F55" s="48">
        <f t="shared" si="4"/>
        <v>11.550802139037433</v>
      </c>
      <c r="G55" s="28">
        <f t="shared" si="6"/>
        <v>5.2021920223746958E-2</v>
      </c>
      <c r="H55" s="28">
        <f t="shared" si="3"/>
        <v>4.1763521165791559E-2</v>
      </c>
      <c r="I55" s="53">
        <f t="shared" si="9"/>
        <v>13.32413677885611</v>
      </c>
      <c r="J55" s="53">
        <f t="shared" si="9"/>
        <v>16.596952584728445</v>
      </c>
    </row>
    <row r="56" spans="1:10" x14ac:dyDescent="0.2">
      <c r="A56" s="23" t="s">
        <v>138</v>
      </c>
      <c r="B56" t="s">
        <v>38</v>
      </c>
      <c r="C56">
        <v>18755</v>
      </c>
      <c r="D56">
        <v>227</v>
      </c>
      <c r="E56" s="48">
        <f t="shared" si="5"/>
        <v>1002.9411764705883</v>
      </c>
      <c r="F56" s="48">
        <f t="shared" si="4"/>
        <v>12.13903743315508</v>
      </c>
      <c r="G56" s="28">
        <f t="shared" si="6"/>
        <v>6.2365601104010807E-2</v>
      </c>
      <c r="H56" s="28">
        <f t="shared" si="3"/>
        <v>4.4167385840652024E-2</v>
      </c>
      <c r="I56" s="53">
        <f t="shared" si="9"/>
        <v>11.114254786127095</v>
      </c>
      <c r="J56" s="53">
        <f t="shared" si="9"/>
        <v>15.693642885288604</v>
      </c>
    </row>
    <row r="57" spans="1:10" x14ac:dyDescent="0.2">
      <c r="A57" s="25" t="s">
        <v>139</v>
      </c>
      <c r="B57" t="s">
        <v>39</v>
      </c>
      <c r="C57">
        <v>19908</v>
      </c>
      <c r="D57">
        <v>234</v>
      </c>
      <c r="E57" s="48">
        <f t="shared" si="5"/>
        <v>1064.5989304812836</v>
      </c>
      <c r="F57" s="48">
        <f t="shared" si="4"/>
        <v>12.51336898395722</v>
      </c>
      <c r="G57" s="28">
        <f t="shared" si="6"/>
        <v>6.958875120710914E-2</v>
      </c>
      <c r="H57" s="28">
        <f t="shared" si="3"/>
        <v>4.6350805832840687E-2</v>
      </c>
      <c r="I57" s="53">
        <f t="shared" si="9"/>
        <v>9.9606210563688613</v>
      </c>
      <c r="J57" s="53">
        <f t="shared" si="9"/>
        <v>14.954371733248992</v>
      </c>
    </row>
    <row r="58" spans="1:10" x14ac:dyDescent="0.2">
      <c r="A58" s="25" t="s">
        <v>140</v>
      </c>
      <c r="B58" t="s">
        <v>40</v>
      </c>
      <c r="C58">
        <v>21578</v>
      </c>
      <c r="D58">
        <v>247</v>
      </c>
      <c r="E58" s="48">
        <f t="shared" si="5"/>
        <v>1153.9037433155081</v>
      </c>
      <c r="F58" s="48">
        <f t="shared" si="4"/>
        <v>13.208556149732621</v>
      </c>
      <c r="G58" s="28">
        <f t="shared" si="6"/>
        <v>6.333019189088035E-2</v>
      </c>
      <c r="H58" s="28">
        <f t="shared" si="3"/>
        <v>4.3367985379243003E-2</v>
      </c>
      <c r="I58" s="53">
        <f t="shared" si="9"/>
        <v>10.944972056207517</v>
      </c>
      <c r="J58" s="53">
        <f t="shared" si="9"/>
        <v>15.98292322086289</v>
      </c>
    </row>
    <row r="59" spans="1:10" x14ac:dyDescent="0.2">
      <c r="A59" s="25" t="s">
        <v>141</v>
      </c>
      <c r="B59" t="s">
        <v>41</v>
      </c>
      <c r="C59">
        <v>23015</v>
      </c>
      <c r="D59">
        <v>260</v>
      </c>
      <c r="E59" s="48">
        <f t="shared" si="5"/>
        <v>1230.7486631016043</v>
      </c>
      <c r="F59" s="48">
        <f t="shared" si="4"/>
        <v>13.903743315508022</v>
      </c>
      <c r="G59" s="28">
        <f t="shared" si="6"/>
        <v>6.4512639525810767E-2</v>
      </c>
      <c r="H59" s="28">
        <f t="shared" si="3"/>
        <v>4.0362495577217473E-2</v>
      </c>
      <c r="I59" s="53">
        <f t="shared" si="9"/>
        <v>10.744362432769861</v>
      </c>
      <c r="J59" s="53">
        <f t="shared" si="9"/>
        <v>17.173050641377852</v>
      </c>
    </row>
    <row r="60" spans="1:10" x14ac:dyDescent="0.2">
      <c r="A60" s="25" t="s">
        <v>142</v>
      </c>
      <c r="B60" t="s">
        <v>42</v>
      </c>
      <c r="C60">
        <v>24162</v>
      </c>
      <c r="D60">
        <v>270</v>
      </c>
      <c r="E60" s="48">
        <f t="shared" si="5"/>
        <v>1292.0855614973264</v>
      </c>
      <c r="F60" s="48">
        <f t="shared" si="4"/>
        <v>14.438502673796792</v>
      </c>
      <c r="G60" s="28">
        <f t="shared" si="6"/>
        <v>5.5827593497839799E-2</v>
      </c>
      <c r="H60" s="28">
        <f t="shared" si="3"/>
        <v>3.2241583176442136E-2</v>
      </c>
      <c r="I60" s="53">
        <f t="shared" si="9"/>
        <v>12.415852755443703</v>
      </c>
      <c r="J60" s="53">
        <f t="shared" si="9"/>
        <v>21.49854666772087</v>
      </c>
    </row>
    <row r="61" spans="1:10" x14ac:dyDescent="0.2">
      <c r="A61" s="25" t="s">
        <v>143</v>
      </c>
      <c r="B61" t="s">
        <v>43</v>
      </c>
      <c r="C61">
        <v>25769</v>
      </c>
      <c r="D61">
        <v>275</v>
      </c>
      <c r="E61" s="48">
        <f t="shared" si="5"/>
        <v>1378.0213903743315</v>
      </c>
      <c r="F61" s="48">
        <f t="shared" si="4"/>
        <v>14.705882352941178</v>
      </c>
      <c r="G61" s="28">
        <f t="shared" si="6"/>
        <v>5.5805439529777665E-2</v>
      </c>
      <c r="H61" s="28">
        <f t="shared" si="3"/>
        <v>2.2951887313280721E-2</v>
      </c>
      <c r="I61" s="53">
        <f t="shared" si="9"/>
        <v>12.420781672906338</v>
      </c>
      <c r="J61" s="53">
        <f t="shared" si="9"/>
        <v>30.200008003649764</v>
      </c>
    </row>
    <row r="62" spans="1:10" x14ac:dyDescent="0.2">
      <c r="A62" s="31" t="s">
        <v>144</v>
      </c>
      <c r="B62" s="22" t="s">
        <v>44</v>
      </c>
      <c r="C62" s="22">
        <v>26977</v>
      </c>
      <c r="D62" s="22">
        <v>281</v>
      </c>
      <c r="E62" s="66">
        <f t="shared" si="5"/>
        <v>1442.6203208556151</v>
      </c>
      <c r="F62" s="66">
        <f t="shared" si="4"/>
        <v>15.026737967914439</v>
      </c>
      <c r="G62" s="28">
        <f t="shared" si="6"/>
        <v>5.7407140509229522E-2</v>
      </c>
      <c r="H62" s="28">
        <f t="shared" si="3"/>
        <v>2.1289452085076693E-2</v>
      </c>
      <c r="I62" s="53">
        <f t="shared" si="9"/>
        <v>12.074232829076479</v>
      </c>
      <c r="J62" s="53">
        <f t="shared" si="9"/>
        <v>32.558244232401918</v>
      </c>
    </row>
    <row r="63" spans="1:10" x14ac:dyDescent="0.2">
      <c r="A63" s="25" t="s">
        <v>151</v>
      </c>
      <c r="B63" t="s">
        <v>45</v>
      </c>
      <c r="C63">
        <v>28771</v>
      </c>
      <c r="D63">
        <v>285</v>
      </c>
      <c r="E63" s="48">
        <f t="shared" si="5"/>
        <v>1538.5561497326203</v>
      </c>
      <c r="F63" s="48">
        <f t="shared" si="4"/>
        <v>15.240641711229948</v>
      </c>
      <c r="G63" s="28">
        <f t="shared" si="6"/>
        <v>5.3029077193223903E-2</v>
      </c>
      <c r="H63" s="28">
        <f t="shared" si="3"/>
        <v>2.5064150934912603E-2</v>
      </c>
      <c r="I63" s="53">
        <f t="shared" si="9"/>
        <v>13.07107755306208</v>
      </c>
      <c r="J63" s="53">
        <f t="shared" si="9"/>
        <v>27.654923654103914</v>
      </c>
    </row>
    <row r="64" spans="1:10" x14ac:dyDescent="0.2">
      <c r="A64" s="25" t="s">
        <v>152</v>
      </c>
      <c r="B64" t="s">
        <v>46</v>
      </c>
      <c r="C64">
        <v>30399</v>
      </c>
      <c r="D64">
        <v>294</v>
      </c>
      <c r="E64" s="48">
        <f t="shared" si="5"/>
        <v>1625.6149732620322</v>
      </c>
      <c r="F64" s="48">
        <f t="shared" si="4"/>
        <v>15.72192513368984</v>
      </c>
      <c r="G64" s="28">
        <f t="shared" si="6"/>
        <v>5.6265466095007252E-2</v>
      </c>
      <c r="H64" s="28">
        <f t="shared" si="3"/>
        <v>2.6162129618934143E-2</v>
      </c>
      <c r="I64" s="53">
        <f t="shared" si="9"/>
        <v>12.319229336686364</v>
      </c>
      <c r="J64" s="53">
        <f t="shared" si="9"/>
        <v>26.49429502322695</v>
      </c>
    </row>
    <row r="65" spans="1:10" x14ac:dyDescent="0.2">
      <c r="A65" s="25" t="s">
        <v>153</v>
      </c>
      <c r="B65" t="s">
        <v>47</v>
      </c>
      <c r="C65">
        <v>31858</v>
      </c>
      <c r="D65">
        <v>304</v>
      </c>
      <c r="E65" s="48">
        <f t="shared" si="5"/>
        <v>1703.6363636363637</v>
      </c>
      <c r="F65" s="48">
        <f t="shared" si="4"/>
        <v>16.256684491978611</v>
      </c>
      <c r="G65" s="28">
        <f t="shared" si="6"/>
        <v>5.0327190204790602E-2</v>
      </c>
      <c r="H65" s="28">
        <f t="shared" si="3"/>
        <v>3.1290785738501498E-2</v>
      </c>
      <c r="I65" s="53">
        <f t="shared" si="9"/>
        <v>13.772816994936569</v>
      </c>
      <c r="J65" s="53">
        <f t="shared" si="9"/>
        <v>22.151798499168649</v>
      </c>
    </row>
    <row r="66" spans="1:10" x14ac:dyDescent="0.2">
      <c r="A66" s="25" t="s">
        <v>154</v>
      </c>
      <c r="B66" t="s">
        <v>48</v>
      </c>
      <c r="C66">
        <v>33786</v>
      </c>
      <c r="D66">
        <v>312</v>
      </c>
      <c r="E66" s="48">
        <f t="shared" si="5"/>
        <v>1806.7379679144385</v>
      </c>
      <c r="F66" s="48">
        <f t="shared" si="4"/>
        <v>16.684491978609625</v>
      </c>
      <c r="G66" s="28">
        <f t="shared" si="6"/>
        <v>4.9983688647849661E-2</v>
      </c>
      <c r="H66" s="28">
        <f t="shared" si="3"/>
        <v>6.2828607070226541E-2</v>
      </c>
      <c r="I66" s="53">
        <f t="shared" si="9"/>
        <v>13.867467554133084</v>
      </c>
      <c r="J66" s="53">
        <f t="shared" si="9"/>
        <v>11.032349957801571</v>
      </c>
    </row>
    <row r="67" spans="1:10" x14ac:dyDescent="0.2">
      <c r="A67" s="25" t="s">
        <v>155</v>
      </c>
      <c r="B67" t="s">
        <v>132</v>
      </c>
      <c r="C67">
        <v>35187</v>
      </c>
      <c r="D67">
        <v>323</v>
      </c>
      <c r="E67" s="48">
        <f t="shared" si="5"/>
        <v>1881.6577540106953</v>
      </c>
      <c r="F67" s="48">
        <f t="shared" si="4"/>
        <v>17.272727272727273</v>
      </c>
      <c r="G67" s="28">
        <f t="shared" si="6"/>
        <v>5.8399462126222774E-2</v>
      </c>
      <c r="H67" s="28">
        <f t="shared" si="3"/>
        <v>6.2279759429367615E-2</v>
      </c>
      <c r="I67" s="53">
        <f t="shared" si="9"/>
        <v>11.86906788733428</v>
      </c>
      <c r="J67" s="53">
        <f t="shared" si="9"/>
        <v>11.12957382801155</v>
      </c>
    </row>
    <row r="68" spans="1:10" x14ac:dyDescent="0.2">
      <c r="A68" s="25" t="s">
        <v>202</v>
      </c>
      <c r="B68" t="s">
        <v>133</v>
      </c>
      <c r="C68" s="22">
        <v>37127</v>
      </c>
      <c r="D68" s="22">
        <v>378</v>
      </c>
      <c r="E68" s="48">
        <f t="shared" si="5"/>
        <v>1985.4010695187167</v>
      </c>
      <c r="F68" s="48">
        <f t="shared" si="4"/>
        <v>20.213903743315509</v>
      </c>
      <c r="G68" s="28">
        <f t="shared" si="6"/>
        <v>6.2338113918048853E-2</v>
      </c>
      <c r="H68" s="28">
        <f t="shared" si="3"/>
        <v>7.1318833105303972E-2</v>
      </c>
      <c r="I68" s="53">
        <f t="shared" si="9"/>
        <v>11.11915547318568</v>
      </c>
      <c r="J68" s="53">
        <f t="shared" si="9"/>
        <v>9.7189921705042028</v>
      </c>
    </row>
    <row r="69" spans="1:10" x14ac:dyDescent="0.2">
      <c r="A69" s="25" t="s">
        <v>203</v>
      </c>
      <c r="B69" t="s">
        <v>134</v>
      </c>
      <c r="C69" s="22">
        <v>40241</v>
      </c>
      <c r="D69" s="22">
        <v>390</v>
      </c>
      <c r="E69" s="48">
        <f t="shared" si="5"/>
        <v>2151.9251336898396</v>
      </c>
      <c r="F69" s="48">
        <f t="shared" si="4"/>
        <v>20.855614973262032</v>
      </c>
      <c r="G69" s="28">
        <f t="shared" si="6"/>
        <v>6.852450670868046E-2</v>
      </c>
      <c r="H69" s="28">
        <f t="shared" si="3"/>
        <v>7.9543059802392069E-2</v>
      </c>
      <c r="I69" s="53">
        <f t="shared" ref="I69:J69" si="10">LN(2)/G69</f>
        <v>10.11531806433478</v>
      </c>
      <c r="J69" s="53">
        <f t="shared" si="10"/>
        <v>8.7141126112312381</v>
      </c>
    </row>
    <row r="70" spans="1:10" x14ac:dyDescent="0.2">
      <c r="A70" s="87" t="s">
        <v>204</v>
      </c>
      <c r="B70" s="85" t="s">
        <v>135</v>
      </c>
      <c r="C70" s="85">
        <v>43354</v>
      </c>
      <c r="D70" s="85">
        <v>415</v>
      </c>
      <c r="E70" s="89">
        <f>C70/18.7</f>
        <v>2318.3957219251338</v>
      </c>
      <c r="F70" s="89">
        <f>D70/18.7</f>
        <v>22.19251336898396</v>
      </c>
      <c r="G70" s="100">
        <f>LN(C72/C68)/4</f>
        <v>6.675843649693787E-2</v>
      </c>
      <c r="H70" s="100">
        <f>LN(D72/D68)/4</f>
        <v>5.7105152103763358E-2</v>
      </c>
      <c r="I70" s="86">
        <f>LN(2)/G70</f>
        <v>10.382915133007034</v>
      </c>
      <c r="J70" s="86">
        <f>LN(2)/H70</f>
        <v>12.138084831653313</v>
      </c>
    </row>
    <row r="71" spans="1:10" x14ac:dyDescent="0.2">
      <c r="A71" s="25" t="s">
        <v>205</v>
      </c>
      <c r="B71" t="s">
        <v>146</v>
      </c>
      <c r="C71" s="22">
        <v>46283</v>
      </c>
      <c r="D71" s="22">
        <v>444</v>
      </c>
      <c r="E71" s="48">
        <f t="shared" si="5"/>
        <v>2475.0267379679144</v>
      </c>
      <c r="F71" s="48">
        <f t="shared" si="4"/>
        <v>23.743315508021393</v>
      </c>
      <c r="G71" s="28"/>
      <c r="H71" s="28"/>
      <c r="I71" s="53"/>
      <c r="J71" s="53"/>
    </row>
    <row r="72" spans="1:10" x14ac:dyDescent="0.2">
      <c r="A72" s="25" t="s">
        <v>206</v>
      </c>
      <c r="B72" t="s">
        <v>147</v>
      </c>
      <c r="C72" s="22">
        <v>48491</v>
      </c>
      <c r="D72" s="22">
        <v>475</v>
      </c>
      <c r="E72" s="48">
        <f t="shared" si="5"/>
        <v>2593.1016042780748</v>
      </c>
      <c r="F72" s="48">
        <f t="shared" si="4"/>
        <v>25.401069518716579</v>
      </c>
      <c r="G72" s="28"/>
      <c r="H72" s="28"/>
      <c r="I72" s="53"/>
      <c r="J72" s="53"/>
    </row>
    <row r="73" spans="1:10" x14ac:dyDescent="0.2">
      <c r="A73" s="25"/>
      <c r="B73" s="2"/>
    </row>
    <row r="74" spans="1:10" x14ac:dyDescent="0.2">
      <c r="A74" s="25"/>
    </row>
    <row r="75" spans="1:10" x14ac:dyDescent="0.2">
      <c r="A75" s="25"/>
    </row>
    <row r="76" spans="1:10" x14ac:dyDescent="0.2">
      <c r="A76" s="25" t="s">
        <v>193</v>
      </c>
      <c r="B76" t="s">
        <v>160</v>
      </c>
      <c r="C76">
        <v>334752</v>
      </c>
      <c r="D76">
        <v>8677</v>
      </c>
      <c r="E76" s="48">
        <f>C76/18.7</f>
        <v>17901.176470588234</v>
      </c>
      <c r="F76" s="48">
        <f t="shared" ref="F76:F80" si="11">D76/18.7</f>
        <v>464.01069518716577</v>
      </c>
    </row>
    <row r="77" spans="1:10" x14ac:dyDescent="0.2">
      <c r="A77" s="25" t="s">
        <v>194</v>
      </c>
      <c r="B77" t="s">
        <v>161</v>
      </c>
      <c r="C77">
        <v>336471</v>
      </c>
      <c r="D77">
        <v>8722</v>
      </c>
      <c r="E77" s="48">
        <f t="shared" ref="E77:E80" si="12">C77/18.7</f>
        <v>17993.101604278076</v>
      </c>
      <c r="F77" s="48">
        <f t="shared" si="11"/>
        <v>466.41711229946526</v>
      </c>
    </row>
    <row r="78" spans="1:10" x14ac:dyDescent="0.2">
      <c r="A78" s="87" t="s">
        <v>195</v>
      </c>
      <c r="B78" s="85" t="s">
        <v>162</v>
      </c>
      <c r="C78" s="85">
        <v>338829</v>
      </c>
      <c r="D78" s="85">
        <v>8838</v>
      </c>
      <c r="E78" s="89">
        <f>C78/18.7</f>
        <v>18119.197860962566</v>
      </c>
      <c r="F78" s="89">
        <f>D78/18.7</f>
        <v>472.62032085561498</v>
      </c>
      <c r="G78" s="100">
        <f>LN(C80/C76)/4</f>
        <v>6.568619175139281E-3</v>
      </c>
      <c r="H78" s="100">
        <f>LN(D80/D76)/4</f>
        <v>9.6921218157949175E-3</v>
      </c>
      <c r="I78" s="86">
        <f>LN(2)/G78</f>
        <v>105.52403208018949</v>
      </c>
      <c r="J78" s="86">
        <f>LN(2)/H78</f>
        <v>71.516556821474026</v>
      </c>
    </row>
    <row r="79" spans="1:10" x14ac:dyDescent="0.2">
      <c r="A79" s="25" t="s">
        <v>196</v>
      </c>
      <c r="B79" t="s">
        <v>163</v>
      </c>
      <c r="C79">
        <v>341375</v>
      </c>
      <c r="D79">
        <v>8914</v>
      </c>
      <c r="E79" s="48">
        <f t="shared" si="12"/>
        <v>18255.34759358289</v>
      </c>
      <c r="F79" s="48">
        <f t="shared" si="11"/>
        <v>476.68449197860963</v>
      </c>
    </row>
    <row r="80" spans="1:10" x14ac:dyDescent="0.2">
      <c r="A80" s="25" t="s">
        <v>197</v>
      </c>
      <c r="B80" t="s">
        <v>164</v>
      </c>
      <c r="C80">
        <v>343664</v>
      </c>
      <c r="D80">
        <v>9020</v>
      </c>
      <c r="E80" s="48">
        <f t="shared" si="12"/>
        <v>18377.754010695189</v>
      </c>
      <c r="F80" s="48">
        <f t="shared" si="11"/>
        <v>482.35294117647061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3265-6405-4675-90A9-008157975F41}">
  <dimension ref="A1:J142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G15" sqref="G15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1.25" bestFit="1" customWidth="1"/>
  </cols>
  <sheetData>
    <row r="1" spans="1:10" x14ac:dyDescent="0.2">
      <c r="A1" s="3" t="s">
        <v>248</v>
      </c>
      <c r="D1" t="s">
        <v>320</v>
      </c>
    </row>
    <row r="3" spans="1:10" x14ac:dyDescent="0.2">
      <c r="C3" s="4"/>
      <c r="D3" s="4"/>
      <c r="E3" s="35" t="s">
        <v>149</v>
      </c>
      <c r="F3" s="4"/>
      <c r="G3" s="4"/>
      <c r="H3" s="4"/>
      <c r="I3" s="4"/>
      <c r="J3" s="4"/>
    </row>
    <row r="4" spans="1:10" ht="15" x14ac:dyDescent="0.2">
      <c r="C4" s="4" t="s">
        <v>31</v>
      </c>
      <c r="D4" s="4" t="s">
        <v>31</v>
      </c>
      <c r="E4" s="12" t="s">
        <v>77</v>
      </c>
      <c r="F4" s="4" t="s">
        <v>77</v>
      </c>
      <c r="G4" t="s">
        <v>239</v>
      </c>
      <c r="H4" t="s">
        <v>239</v>
      </c>
      <c r="I4" t="s">
        <v>213</v>
      </c>
      <c r="J4" t="s">
        <v>242</v>
      </c>
    </row>
    <row r="5" spans="1:10" x14ac:dyDescent="0.2">
      <c r="C5" s="4" t="s">
        <v>33</v>
      </c>
      <c r="D5" s="4" t="s">
        <v>32</v>
      </c>
      <c r="E5" s="6" t="s">
        <v>201</v>
      </c>
      <c r="F5" s="8" t="s">
        <v>150</v>
      </c>
      <c r="G5" t="s">
        <v>240</v>
      </c>
      <c r="H5" t="s">
        <v>241</v>
      </c>
      <c r="I5" t="s">
        <v>208</v>
      </c>
      <c r="J5" t="s">
        <v>243</v>
      </c>
    </row>
    <row r="6" spans="1:10" x14ac:dyDescent="0.2">
      <c r="A6" s="23" t="s">
        <v>293</v>
      </c>
      <c r="B6" s="33" t="s">
        <v>294</v>
      </c>
      <c r="E6" s="53"/>
      <c r="F6" s="22"/>
      <c r="G6" s="22"/>
      <c r="H6" s="22"/>
      <c r="I6" s="22"/>
      <c r="J6" s="22"/>
    </row>
    <row r="7" spans="1:10" x14ac:dyDescent="0.2">
      <c r="A7" s="23" t="s">
        <v>295</v>
      </c>
      <c r="B7" s="33" t="s">
        <v>29</v>
      </c>
      <c r="C7" s="159"/>
      <c r="D7" s="159"/>
      <c r="E7" s="53"/>
      <c r="F7" s="22"/>
      <c r="G7" s="22"/>
      <c r="H7" s="22"/>
      <c r="I7" s="22"/>
      <c r="J7" s="22"/>
    </row>
    <row r="8" spans="1:10" x14ac:dyDescent="0.2">
      <c r="A8" s="23" t="s">
        <v>296</v>
      </c>
      <c r="B8" s="33" t="s">
        <v>28</v>
      </c>
      <c r="C8" s="159"/>
      <c r="D8" s="159"/>
      <c r="E8" s="53"/>
      <c r="F8" s="22"/>
      <c r="G8" s="28"/>
      <c r="H8" s="22"/>
      <c r="I8" s="53"/>
      <c r="J8" s="22"/>
    </row>
    <row r="9" spans="1:10" x14ac:dyDescent="0.2">
      <c r="A9" s="23" t="s">
        <v>297</v>
      </c>
      <c r="B9" s="33" t="s">
        <v>27</v>
      </c>
      <c r="C9" s="159"/>
      <c r="D9" s="157" t="s">
        <v>333</v>
      </c>
      <c r="E9" s="158"/>
      <c r="F9" s="22"/>
      <c r="G9" s="28"/>
      <c r="H9" s="22"/>
      <c r="I9" s="53"/>
      <c r="J9" s="22"/>
    </row>
    <row r="10" spans="1:10" x14ac:dyDescent="0.2">
      <c r="A10" s="23" t="s">
        <v>298</v>
      </c>
      <c r="B10" s="33" t="s">
        <v>26</v>
      </c>
      <c r="C10" s="159"/>
      <c r="D10" s="159"/>
      <c r="E10" s="53"/>
      <c r="F10" s="22"/>
      <c r="G10" s="28"/>
      <c r="H10" s="22"/>
      <c r="I10" s="53"/>
      <c r="J10" s="22"/>
    </row>
    <row r="11" spans="1:10" x14ac:dyDescent="0.2">
      <c r="A11" s="23" t="s">
        <v>299</v>
      </c>
      <c r="B11" s="33" t="s">
        <v>25</v>
      </c>
      <c r="C11" s="159"/>
      <c r="D11" s="159"/>
      <c r="E11" s="53"/>
      <c r="F11" s="22"/>
      <c r="G11" s="28"/>
      <c r="H11" s="22"/>
      <c r="I11" s="53"/>
      <c r="J11" s="22"/>
    </row>
    <row r="12" spans="1:10" x14ac:dyDescent="0.2">
      <c r="A12" s="23" t="s">
        <v>300</v>
      </c>
      <c r="B12" s="33" t="s">
        <v>24</v>
      </c>
      <c r="C12" s="159"/>
      <c r="D12" s="159"/>
      <c r="E12" s="53"/>
      <c r="F12" s="22"/>
      <c r="G12" s="28"/>
      <c r="H12" s="22"/>
      <c r="I12" s="53"/>
      <c r="J12" s="22"/>
    </row>
    <row r="13" spans="1:10" x14ac:dyDescent="0.2">
      <c r="A13" s="23" t="s">
        <v>301</v>
      </c>
      <c r="B13" s="33" t="s">
        <v>23</v>
      </c>
      <c r="C13" s="159"/>
      <c r="D13" s="159"/>
      <c r="E13" s="53"/>
      <c r="F13" s="22"/>
      <c r="G13" s="28"/>
      <c r="H13" s="22"/>
      <c r="I13" s="53"/>
      <c r="J13" s="22"/>
    </row>
    <row r="14" spans="1:10" x14ac:dyDescent="0.2">
      <c r="A14" s="23" t="s">
        <v>302</v>
      </c>
      <c r="B14" s="33" t="s">
        <v>22</v>
      </c>
      <c r="C14" s="159"/>
      <c r="D14" s="159"/>
      <c r="E14" s="53"/>
      <c r="F14" s="22"/>
      <c r="G14" s="28"/>
      <c r="H14" s="22"/>
      <c r="I14" s="53"/>
      <c r="J14" s="22"/>
    </row>
    <row r="15" spans="1:10" x14ac:dyDescent="0.2">
      <c r="A15" s="23" t="s">
        <v>303</v>
      </c>
      <c r="B15" s="33" t="s">
        <v>21</v>
      </c>
      <c r="C15" s="159"/>
      <c r="D15" s="159"/>
      <c r="E15" s="53"/>
      <c r="F15" s="22"/>
      <c r="G15" s="28"/>
      <c r="H15" s="22"/>
      <c r="I15" s="53"/>
      <c r="J15" s="22"/>
    </row>
    <row r="16" spans="1:10" x14ac:dyDescent="0.2">
      <c r="A16" s="23" t="s">
        <v>304</v>
      </c>
      <c r="B16" s="33" t="s">
        <v>20</v>
      </c>
      <c r="C16" s="159"/>
      <c r="D16" s="159"/>
      <c r="E16" s="53"/>
      <c r="F16" s="53"/>
      <c r="G16" s="28"/>
      <c r="H16" s="22"/>
      <c r="I16" s="53"/>
      <c r="J16" s="22"/>
    </row>
    <row r="17" spans="1:10" x14ac:dyDescent="0.2">
      <c r="A17" s="23" t="s">
        <v>305</v>
      </c>
      <c r="B17" s="33" t="s">
        <v>19</v>
      </c>
      <c r="C17" s="159"/>
      <c r="D17" s="159"/>
      <c r="E17" s="53"/>
      <c r="F17" s="53"/>
      <c r="G17" s="28"/>
      <c r="H17" s="22"/>
      <c r="I17" s="53"/>
      <c r="J17" s="22"/>
    </row>
    <row r="18" spans="1:10" x14ac:dyDescent="0.2">
      <c r="A18" s="23" t="s">
        <v>306</v>
      </c>
      <c r="B18" s="33" t="s">
        <v>18</v>
      </c>
      <c r="C18" s="159"/>
      <c r="D18" s="159"/>
      <c r="E18" s="53"/>
      <c r="F18" s="53"/>
      <c r="G18" s="28"/>
      <c r="H18" s="28"/>
      <c r="I18" s="53"/>
      <c r="J18" s="53"/>
    </row>
    <row r="19" spans="1:10" x14ac:dyDescent="0.2">
      <c r="A19" s="23" t="s">
        <v>307</v>
      </c>
      <c r="B19" s="33" t="s">
        <v>17</v>
      </c>
      <c r="C19" s="159"/>
      <c r="D19" s="159"/>
      <c r="E19" s="53"/>
      <c r="F19" s="53"/>
      <c r="G19" s="28"/>
      <c r="H19" s="28"/>
      <c r="I19" s="53"/>
      <c r="J19" s="53"/>
    </row>
    <row r="20" spans="1:10" x14ac:dyDescent="0.2">
      <c r="A20" s="23" t="s">
        <v>308</v>
      </c>
      <c r="B20" s="33" t="s">
        <v>16</v>
      </c>
      <c r="C20" s="159"/>
      <c r="D20" s="159"/>
      <c r="E20" s="53"/>
      <c r="F20" s="53"/>
      <c r="G20" s="28"/>
      <c r="H20" s="28"/>
      <c r="I20" s="53"/>
      <c r="J20" s="53"/>
    </row>
    <row r="21" spans="1:10" x14ac:dyDescent="0.2">
      <c r="A21" s="23" t="s">
        <v>309</v>
      </c>
      <c r="B21" s="33" t="s">
        <v>15</v>
      </c>
      <c r="C21" s="159"/>
      <c r="D21" s="159"/>
      <c r="E21" s="53"/>
      <c r="F21" s="53"/>
      <c r="G21" s="28"/>
      <c r="H21" s="28"/>
      <c r="I21" s="53"/>
      <c r="J21" s="53"/>
    </row>
    <row r="22" spans="1:10" x14ac:dyDescent="0.2">
      <c r="A22" s="23" t="s">
        <v>310</v>
      </c>
      <c r="B22" s="33" t="s">
        <v>14</v>
      </c>
      <c r="C22" s="159"/>
      <c r="D22" s="159"/>
      <c r="E22" s="53"/>
      <c r="F22" s="53"/>
      <c r="G22" s="28"/>
      <c r="H22" s="28"/>
      <c r="I22" s="53"/>
      <c r="J22" s="53"/>
    </row>
    <row r="23" spans="1:10" x14ac:dyDescent="0.2">
      <c r="A23" s="23" t="s">
        <v>311</v>
      </c>
      <c r="B23" s="33" t="s">
        <v>13</v>
      </c>
      <c r="C23" s="159"/>
      <c r="D23" s="159"/>
      <c r="E23" s="53"/>
      <c r="F23" s="53"/>
      <c r="G23" s="28"/>
      <c r="H23" s="28"/>
      <c r="I23" s="53"/>
      <c r="J23" s="53"/>
    </row>
    <row r="24" spans="1:10" x14ac:dyDescent="0.2">
      <c r="A24" s="90" t="s">
        <v>312</v>
      </c>
      <c r="B24" s="33" t="s">
        <v>12</v>
      </c>
      <c r="C24" s="149">
        <v>488.46007447153562</v>
      </c>
      <c r="D24" s="150">
        <v>5.6321593683234674</v>
      </c>
      <c r="E24" s="51">
        <f t="shared" ref="E24:F69" si="0">C24/1395.4</f>
        <v>0.35005021819659998</v>
      </c>
      <c r="F24" s="51">
        <f t="shared" si="0"/>
        <v>4.0362328854260188E-3</v>
      </c>
      <c r="G24" s="16"/>
      <c r="H24" s="16"/>
      <c r="I24" s="51"/>
      <c r="J24" s="51"/>
    </row>
    <row r="25" spans="1:10" x14ac:dyDescent="0.2">
      <c r="A25" s="23" t="s">
        <v>313</v>
      </c>
      <c r="B25" s="33" t="s">
        <v>11</v>
      </c>
      <c r="C25" s="149">
        <v>671.16477617021337</v>
      </c>
      <c r="D25" s="150">
        <v>8.7195255548082677</v>
      </c>
      <c r="E25" s="51">
        <f t="shared" si="0"/>
        <v>0.48098378684980175</v>
      </c>
      <c r="F25" s="51">
        <f t="shared" si="0"/>
        <v>6.2487641929255171E-3</v>
      </c>
      <c r="G25" s="16"/>
      <c r="H25" s="16"/>
      <c r="I25" s="51"/>
      <c r="J25" s="51"/>
    </row>
    <row r="26" spans="1:10" x14ac:dyDescent="0.2">
      <c r="A26" s="33">
        <v>1.21</v>
      </c>
      <c r="B26" s="33" t="s">
        <v>10</v>
      </c>
      <c r="C26" s="149">
        <v>1003.7208769314419</v>
      </c>
      <c r="D26" s="150">
        <v>13.350574834535466</v>
      </c>
      <c r="E26" s="51">
        <f t="shared" si="0"/>
        <v>0.71930692054711332</v>
      </c>
      <c r="F26" s="51">
        <f t="shared" si="0"/>
        <v>9.5675611541747637E-3</v>
      </c>
      <c r="G26" s="16">
        <f t="shared" ref="G26:G68" si="1">LN(C28/C24)/4</f>
        <v>0.30085975498895212</v>
      </c>
      <c r="H26" s="16">
        <f t="shared" ref="H26:H69" si="2">LN(D28/D24)/4</f>
        <v>0.47035029495467801</v>
      </c>
      <c r="I26" s="51">
        <f t="shared" ref="I26:J69" si="3">LN(2)/G26</f>
        <v>2.3038880045135928</v>
      </c>
      <c r="J26" s="51">
        <f t="shared" ref="J26:J33" si="4">LN(2)/H26</f>
        <v>1.473682886978386</v>
      </c>
    </row>
    <row r="27" spans="1:10" x14ac:dyDescent="0.2">
      <c r="A27" s="33">
        <v>1.22</v>
      </c>
      <c r="B27" s="33" t="s">
        <v>9</v>
      </c>
      <c r="C27" s="149">
        <v>1243.5820931180817</v>
      </c>
      <c r="D27" s="150">
        <v>25.700039580474666</v>
      </c>
      <c r="E27" s="51">
        <f t="shared" si="0"/>
        <v>0.89120115602557093</v>
      </c>
      <c r="F27" s="51">
        <f t="shared" si="0"/>
        <v>1.8417686384172755E-2</v>
      </c>
      <c r="G27" s="16">
        <f t="shared" si="1"/>
        <v>0.29972985191413287</v>
      </c>
      <c r="H27" s="16">
        <f t="shared" si="2"/>
        <v>0.48680788102968048</v>
      </c>
      <c r="I27" s="51">
        <f t="shared" si="3"/>
        <v>2.3125730591510094</v>
      </c>
      <c r="J27" s="51">
        <f t="shared" si="4"/>
        <v>1.4238618715330214</v>
      </c>
    </row>
    <row r="28" spans="1:10" x14ac:dyDescent="0.2">
      <c r="A28" s="33">
        <v>1.23</v>
      </c>
      <c r="B28" s="33" t="s">
        <v>8</v>
      </c>
      <c r="C28" s="149">
        <v>1627.3313723113299</v>
      </c>
      <c r="D28" s="150">
        <v>36.962138139929067</v>
      </c>
      <c r="E28" s="51">
        <f t="shared" si="0"/>
        <v>1.166211389072187</v>
      </c>
      <c r="F28" s="51">
        <f t="shared" si="0"/>
        <v>2.6488561086375997E-2</v>
      </c>
      <c r="G28" s="16">
        <f t="shared" si="1"/>
        <v>0.27482037753236332</v>
      </c>
      <c r="H28" s="16">
        <f t="shared" si="2"/>
        <v>0.44737657696934718</v>
      </c>
      <c r="I28" s="51">
        <f t="shared" si="3"/>
        <v>2.5221826226416528</v>
      </c>
      <c r="J28" s="51">
        <f t="shared" si="4"/>
        <v>1.5493595691922815</v>
      </c>
    </row>
    <row r="29" spans="1:10" x14ac:dyDescent="0.2">
      <c r="A29" s="33">
        <v>1.24</v>
      </c>
      <c r="B29" s="33" t="s">
        <v>7</v>
      </c>
      <c r="C29" s="149">
        <v>2225.9388987162365</v>
      </c>
      <c r="D29" s="150">
        <v>61.117384538565069</v>
      </c>
      <c r="E29" s="51">
        <f t="shared" si="0"/>
        <v>1.5951977201635634</v>
      </c>
      <c r="F29" s="51">
        <f t="shared" si="0"/>
        <v>4.3799186282474603E-2</v>
      </c>
      <c r="G29" s="16">
        <f t="shared" si="1"/>
        <v>0.28841078737730141</v>
      </c>
      <c r="H29" s="16">
        <f t="shared" si="2"/>
        <v>0.37178852078712571</v>
      </c>
      <c r="I29" s="51">
        <f t="shared" si="3"/>
        <v>2.403333061371121</v>
      </c>
      <c r="J29" s="51">
        <f t="shared" si="4"/>
        <v>1.8643587464520437</v>
      </c>
    </row>
    <row r="30" spans="1:10" x14ac:dyDescent="0.2">
      <c r="A30" s="141">
        <v>1.25</v>
      </c>
      <c r="B30" s="141" t="s">
        <v>6</v>
      </c>
      <c r="C30" s="155">
        <v>3013.1784398865698</v>
      </c>
      <c r="D30" s="156">
        <v>79.923166191261899</v>
      </c>
      <c r="E30" s="86">
        <f>C30/1395.4</f>
        <v>2.1593653718550736</v>
      </c>
      <c r="F30" s="86">
        <f>D30/1395.4</f>
        <v>5.7276168977541848E-2</v>
      </c>
      <c r="G30" s="100">
        <f>LN(C32/C28)/4</f>
        <v>0.30615982802111341</v>
      </c>
      <c r="H30" s="100">
        <f>LN(D32/D28)/4</f>
        <v>0.35295406075715824</v>
      </c>
      <c r="I30" s="86">
        <f>LN(2)/G30</f>
        <v>2.264004343875397</v>
      </c>
      <c r="J30" s="86">
        <f>LN(2)/H30</f>
        <v>1.9638453204731618</v>
      </c>
    </row>
    <row r="31" spans="1:10" x14ac:dyDescent="0.2">
      <c r="A31" s="33">
        <v>1.26</v>
      </c>
      <c r="B31" s="33" t="s">
        <v>5</v>
      </c>
      <c r="C31" s="149">
        <v>3941.8066127777029</v>
      </c>
      <c r="D31" s="150">
        <v>113.70946186962507</v>
      </c>
      <c r="E31" s="51">
        <f t="shared" si="0"/>
        <v>2.8248578277036711</v>
      </c>
      <c r="F31" s="51">
        <f t="shared" si="0"/>
        <v>8.1488793084151551E-2</v>
      </c>
      <c r="G31" s="16">
        <f t="shared" si="1"/>
        <v>0.29433616139958507</v>
      </c>
      <c r="H31" s="16">
        <f t="shared" si="2"/>
        <v>0.28091202604131493</v>
      </c>
      <c r="I31" s="51">
        <f t="shared" si="3"/>
        <v>2.3549508061258639</v>
      </c>
      <c r="J31" s="51">
        <f t="shared" si="4"/>
        <v>2.4674884529792296</v>
      </c>
    </row>
    <row r="32" spans="1:10" x14ac:dyDescent="0.2">
      <c r="A32" s="33">
        <v>1.27</v>
      </c>
      <c r="B32" s="33" t="s">
        <v>4</v>
      </c>
      <c r="C32" s="149">
        <v>5537.70851828176</v>
      </c>
      <c r="D32" s="150">
        <v>151.67048992095786</v>
      </c>
      <c r="E32" s="51">
        <f t="shared" si="0"/>
        <v>3.9685455914302419</v>
      </c>
      <c r="F32" s="51">
        <f t="shared" si="0"/>
        <v>0.10869319902605551</v>
      </c>
      <c r="G32" s="16">
        <f t="shared" si="1"/>
        <v>0.27973740405225117</v>
      </c>
      <c r="H32" s="16">
        <f t="shared" si="2"/>
        <v>0.27446850127724376</v>
      </c>
      <c r="I32" s="51">
        <f t="shared" si="3"/>
        <v>2.4778494778284093</v>
      </c>
      <c r="J32" s="51">
        <f t="shared" si="4"/>
        <v>2.5254161309380612</v>
      </c>
    </row>
    <row r="33" spans="1:10" x14ac:dyDescent="0.2">
      <c r="A33" s="33">
        <v>1.28</v>
      </c>
      <c r="B33" s="33" t="s">
        <v>3</v>
      </c>
      <c r="C33" s="149">
        <v>7224.8281565885882</v>
      </c>
      <c r="D33" s="150">
        <v>188.00046869256346</v>
      </c>
      <c r="E33" s="51">
        <f t="shared" si="0"/>
        <v>5.1776036667540399</v>
      </c>
      <c r="F33" s="51">
        <f t="shared" si="0"/>
        <v>0.13472872917626735</v>
      </c>
      <c r="G33" s="16">
        <f t="shared" si="1"/>
        <v>0.26755538127969664</v>
      </c>
      <c r="H33" s="16">
        <f t="shared" si="2"/>
        <v>0.24161815519356122</v>
      </c>
      <c r="I33" s="51">
        <f t="shared" si="3"/>
        <v>2.5906680599907057</v>
      </c>
      <c r="J33" s="51">
        <f t="shared" si="4"/>
        <v>2.8687710987804804</v>
      </c>
    </row>
    <row r="34" spans="1:10" x14ac:dyDescent="0.2">
      <c r="A34" s="33">
        <v>1.29</v>
      </c>
      <c r="B34" s="33" t="s">
        <v>2</v>
      </c>
      <c r="C34" s="149">
        <v>9225.2574549360106</v>
      </c>
      <c r="D34" s="150">
        <v>239.59254602362347</v>
      </c>
      <c r="E34" s="51">
        <f t="shared" si="0"/>
        <v>6.6111920989938442</v>
      </c>
      <c r="F34" s="51">
        <f t="shared" si="0"/>
        <v>0.17170169558809192</v>
      </c>
      <c r="G34" s="16">
        <f t="shared" si="1"/>
        <v>0.23182800854307312</v>
      </c>
      <c r="H34" s="16">
        <f t="shared" si="2"/>
        <v>0.21806606313752425</v>
      </c>
      <c r="I34" s="51">
        <f t="shared" si="3"/>
        <v>2.9899199191505805</v>
      </c>
      <c r="J34" s="51">
        <f t="shared" si="3"/>
        <v>3.1786109703957428</v>
      </c>
    </row>
    <row r="35" spans="1:10" x14ac:dyDescent="0.2">
      <c r="A35" s="148" t="s">
        <v>314</v>
      </c>
      <c r="B35" s="139" t="s">
        <v>1</v>
      </c>
      <c r="C35" s="152">
        <v>11494.408209896061</v>
      </c>
      <c r="D35" s="153">
        <v>298.90303882089546</v>
      </c>
      <c r="E35" s="51">
        <f t="shared" si="0"/>
        <v>8.2373571806622188</v>
      </c>
      <c r="F35" s="51">
        <f t="shared" si="0"/>
        <v>0.21420599026866521</v>
      </c>
      <c r="G35" s="16">
        <f t="shared" si="1"/>
        <v>0.21688510887846299</v>
      </c>
      <c r="H35" s="16">
        <f t="shared" si="2"/>
        <v>0.20405374929736664</v>
      </c>
      <c r="I35" s="51">
        <f t="shared" si="3"/>
        <v>3.1959187246385259</v>
      </c>
      <c r="J35" s="51">
        <f t="shared" si="3"/>
        <v>3.3968852958924316</v>
      </c>
    </row>
    <row r="36" spans="1:10" x14ac:dyDescent="0.2">
      <c r="A36" s="33">
        <v>1.31</v>
      </c>
      <c r="B36" s="33" t="s">
        <v>0</v>
      </c>
      <c r="C36" s="149">
        <v>13997.697117896858</v>
      </c>
      <c r="D36" s="150">
        <v>362.84458089789467</v>
      </c>
      <c r="E36" s="51">
        <f t="shared" si="0"/>
        <v>10.031315119605029</v>
      </c>
      <c r="F36" s="51">
        <f t="shared" si="0"/>
        <v>0.26002908191048779</v>
      </c>
      <c r="G36" s="16">
        <f t="shared" si="1"/>
        <v>0.20242680113854788</v>
      </c>
      <c r="H36" s="16">
        <f t="shared" si="2"/>
        <v>0.18617359466558583</v>
      </c>
      <c r="I36" s="51">
        <f t="shared" si="3"/>
        <v>3.4241868006674245</v>
      </c>
      <c r="J36" s="51">
        <f t="shared" si="3"/>
        <v>3.7231229369826067</v>
      </c>
    </row>
    <row r="37" spans="1:10" x14ac:dyDescent="0.2">
      <c r="A37" s="139">
        <v>2.0099999999999998</v>
      </c>
      <c r="B37" s="33" t="s">
        <v>83</v>
      </c>
      <c r="C37" s="149">
        <v>17202.657620000769</v>
      </c>
      <c r="D37" s="150">
        <v>425.24243988165148</v>
      </c>
      <c r="E37" s="51">
        <f t="shared" si="0"/>
        <v>12.32811926329423</v>
      </c>
      <c r="F37" s="51">
        <f t="shared" si="0"/>
        <v>0.3047459078985606</v>
      </c>
      <c r="G37" s="16">
        <f t="shared" si="1"/>
        <v>0.19222746054982404</v>
      </c>
      <c r="H37" s="16">
        <f t="shared" si="2"/>
        <v>0.17195513074143426</v>
      </c>
      <c r="I37" s="51">
        <f t="shared" si="3"/>
        <v>3.6058697262989972</v>
      </c>
      <c r="J37" s="51">
        <f t="shared" si="3"/>
        <v>4.0309770204078283</v>
      </c>
    </row>
    <row r="38" spans="1:10" x14ac:dyDescent="0.2">
      <c r="A38" s="33">
        <v>2.02</v>
      </c>
      <c r="B38" s="33" t="s">
        <v>84</v>
      </c>
      <c r="C38" s="149">
        <v>20731.458946600633</v>
      </c>
      <c r="D38" s="150">
        <v>504.53344670458989</v>
      </c>
      <c r="E38" s="51">
        <f t="shared" si="0"/>
        <v>14.857000821700323</v>
      </c>
      <c r="F38" s="51">
        <f t="shared" si="0"/>
        <v>0.36156904593993827</v>
      </c>
      <c r="G38" s="16">
        <f t="shared" si="1"/>
        <v>0.19029830878923834</v>
      </c>
      <c r="H38" s="16">
        <f t="shared" si="2"/>
        <v>0.15932439383810978</v>
      </c>
      <c r="I38" s="51">
        <f t="shared" si="3"/>
        <v>3.6424242809621008</v>
      </c>
      <c r="J38" s="51">
        <f t="shared" si="3"/>
        <v>4.3505402020500084</v>
      </c>
    </row>
    <row r="39" spans="1:10" x14ac:dyDescent="0.2">
      <c r="A39" s="33">
        <v>2.0299999999999998</v>
      </c>
      <c r="B39" s="33" t="s">
        <v>86</v>
      </c>
      <c r="C39" s="149">
        <v>24798.186281759015</v>
      </c>
      <c r="D39" s="150">
        <v>594.6302351802251</v>
      </c>
      <c r="E39" s="51">
        <f t="shared" si="0"/>
        <v>17.771381884591523</v>
      </c>
      <c r="F39" s="51">
        <f t="shared" si="0"/>
        <v>0.42613604355756418</v>
      </c>
      <c r="G39" s="16">
        <f t="shared" si="1"/>
        <v>0.17630032110658408</v>
      </c>
      <c r="H39" s="16">
        <f t="shared" si="2"/>
        <v>0.15406438463664959</v>
      </c>
      <c r="I39" s="51">
        <f t="shared" si="3"/>
        <v>3.9316274423623789</v>
      </c>
      <c r="J39" s="51">
        <f t="shared" si="3"/>
        <v>4.4990747355054568</v>
      </c>
    </row>
    <row r="40" spans="1:10" x14ac:dyDescent="0.2">
      <c r="A40" s="33">
        <v>2.04</v>
      </c>
      <c r="B40" s="33" t="s">
        <v>87</v>
      </c>
      <c r="C40" s="149">
        <v>29966.678858719188</v>
      </c>
      <c r="D40" s="150">
        <v>686.27070674910271</v>
      </c>
      <c r="E40" s="51">
        <f t="shared" si="0"/>
        <v>21.475332419893352</v>
      </c>
      <c r="F40" s="51">
        <f t="shared" si="0"/>
        <v>0.49180930682893986</v>
      </c>
      <c r="G40" s="16">
        <f t="shared" si="1"/>
        <v>0.15763631901692837</v>
      </c>
      <c r="H40" s="16">
        <f t="shared" si="2"/>
        <v>0.14339177637006709</v>
      </c>
      <c r="I40" s="51">
        <f t="shared" si="3"/>
        <v>4.397128687618677</v>
      </c>
      <c r="J40" s="51">
        <f t="shared" si="3"/>
        <v>4.8339395612971794</v>
      </c>
    </row>
    <row r="41" spans="1:10" x14ac:dyDescent="0.2">
      <c r="A41" s="33">
        <v>2.0499999999999998</v>
      </c>
      <c r="B41" s="33" t="s">
        <v>88</v>
      </c>
      <c r="C41" s="149">
        <v>34822.550127740949</v>
      </c>
      <c r="D41" s="150">
        <v>787.54222759770755</v>
      </c>
      <c r="E41" s="51">
        <f t="shared" si="0"/>
        <v>24.95524589919804</v>
      </c>
      <c r="F41" s="51">
        <f t="shared" si="0"/>
        <v>0.56438456901082668</v>
      </c>
      <c r="G41" s="16">
        <f t="shared" si="1"/>
        <v>0.14108712068261375</v>
      </c>
      <c r="H41" s="16">
        <f t="shared" si="2"/>
        <v>0.13435607115212167</v>
      </c>
      <c r="I41" s="51">
        <f t="shared" si="3"/>
        <v>4.9129018808118765</v>
      </c>
      <c r="J41" s="51">
        <f t="shared" si="3"/>
        <v>5.1590313308219979</v>
      </c>
    </row>
    <row r="42" spans="1:10" x14ac:dyDescent="0.2">
      <c r="A42" s="33">
        <v>2.06</v>
      </c>
      <c r="B42" s="33" t="s">
        <v>98</v>
      </c>
      <c r="C42" s="149">
        <v>38946.837631293929</v>
      </c>
      <c r="D42" s="150">
        <v>895.33794556522116</v>
      </c>
      <c r="E42" s="51">
        <f t="shared" si="0"/>
        <v>27.910876903607516</v>
      </c>
      <c r="F42" s="51">
        <f t="shared" si="0"/>
        <v>0.64163533435948195</v>
      </c>
      <c r="G42" s="16">
        <f t="shared" si="1"/>
        <v>0.11330856592159841</v>
      </c>
      <c r="H42" s="16">
        <f t="shared" si="2"/>
        <v>0.12710071542360399</v>
      </c>
      <c r="I42" s="51">
        <f t="shared" si="3"/>
        <v>6.1173413935849705</v>
      </c>
      <c r="J42" s="51">
        <f t="shared" si="3"/>
        <v>5.4535269785839482</v>
      </c>
    </row>
    <row r="43" spans="1:10" x14ac:dyDescent="0.2">
      <c r="A43" s="33">
        <v>2.0699999999999998</v>
      </c>
      <c r="B43" s="33" t="s">
        <v>99</v>
      </c>
      <c r="C43" s="149">
        <v>43602.696702930727</v>
      </c>
      <c r="D43" s="150">
        <v>1017.764712812462</v>
      </c>
      <c r="E43" s="51">
        <f t="shared" si="0"/>
        <v>31.247453563803013</v>
      </c>
      <c r="F43" s="51">
        <f t="shared" si="0"/>
        <v>0.72937130056791022</v>
      </c>
      <c r="G43" s="16">
        <f t="shared" si="1"/>
        <v>9.7035930870199169E-2</v>
      </c>
      <c r="H43" s="16">
        <f t="shared" si="2"/>
        <v>0.12097606685384157</v>
      </c>
      <c r="I43" s="51">
        <f t="shared" si="3"/>
        <v>7.1432012280805424</v>
      </c>
      <c r="J43" s="51">
        <f t="shared" si="3"/>
        <v>5.7296223838833997</v>
      </c>
    </row>
    <row r="44" spans="1:10" x14ac:dyDescent="0.2">
      <c r="A44" s="33">
        <v>2.08</v>
      </c>
      <c r="B44" s="33" t="s">
        <v>100</v>
      </c>
      <c r="C44" s="149">
        <v>47149.354722251708</v>
      </c>
      <c r="D44" s="150">
        <v>1141.0167476867332</v>
      </c>
      <c r="E44" s="51">
        <f t="shared" si="0"/>
        <v>33.789131949442243</v>
      </c>
      <c r="F44" s="51">
        <f t="shared" si="0"/>
        <v>0.81769868689030611</v>
      </c>
      <c r="G44" s="16">
        <f t="shared" si="1"/>
        <v>8.5323181668081324E-2</v>
      </c>
      <c r="H44" s="16">
        <f t="shared" si="2"/>
        <v>0.11567786524238589</v>
      </c>
      <c r="I44" s="51">
        <f t="shared" si="3"/>
        <v>8.1237849668614235</v>
      </c>
      <c r="J44" s="51">
        <f t="shared" si="3"/>
        <v>5.9920467853340629</v>
      </c>
    </row>
    <row r="45" spans="1:10" x14ac:dyDescent="0.2">
      <c r="A45" s="33">
        <v>2.09</v>
      </c>
      <c r="B45" s="33" t="s">
        <v>101</v>
      </c>
      <c r="C45" s="149">
        <v>51336.853834290312</v>
      </c>
      <c r="D45" s="150">
        <v>1277.7056134934285</v>
      </c>
      <c r="E45" s="51">
        <f t="shared" si="0"/>
        <v>36.790062945600049</v>
      </c>
      <c r="F45" s="51">
        <f t="shared" si="0"/>
        <v>0.91565544897049478</v>
      </c>
      <c r="G45" s="16">
        <f t="shared" si="1"/>
        <v>6.9230820075004723E-2</v>
      </c>
      <c r="H45" s="16">
        <f t="shared" si="2"/>
        <v>0.10649308019080841</v>
      </c>
      <c r="I45" s="51">
        <f t="shared" si="3"/>
        <v>10.012118588353989</v>
      </c>
      <c r="J45" s="51">
        <f t="shared" si="3"/>
        <v>6.5088471412227209</v>
      </c>
    </row>
    <row r="46" spans="1:10" x14ac:dyDescent="0.2">
      <c r="A46" s="65" t="s">
        <v>225</v>
      </c>
      <c r="B46" s="33" t="s">
        <v>103</v>
      </c>
      <c r="C46" s="149">
        <v>54789.04719238972</v>
      </c>
      <c r="D46" s="150">
        <v>1422.1323807406693</v>
      </c>
      <c r="E46" s="51">
        <f t="shared" si="0"/>
        <v>39.264044139594176</v>
      </c>
      <c r="F46" s="51">
        <f t="shared" si="0"/>
        <v>1.0191575037556753</v>
      </c>
      <c r="G46" s="16">
        <f t="shared" si="1"/>
        <v>6.0332465755219521E-2</v>
      </c>
      <c r="H46" s="16">
        <f t="shared" si="2"/>
        <v>0.10301642657579761</v>
      </c>
      <c r="I46" s="51">
        <f t="shared" si="3"/>
        <v>11.488792508036674</v>
      </c>
      <c r="J46" s="51">
        <f t="shared" si="3"/>
        <v>6.7285112054429517</v>
      </c>
    </row>
    <row r="47" spans="1:10" x14ac:dyDescent="0.2">
      <c r="A47" s="33">
        <v>2.11</v>
      </c>
      <c r="B47" s="33" t="s">
        <v>107</v>
      </c>
      <c r="C47" s="149">
        <v>57514.798489590634</v>
      </c>
      <c r="D47" s="150">
        <v>1558.2775634541222</v>
      </c>
      <c r="E47" s="51">
        <f t="shared" si="0"/>
        <v>41.217427611860849</v>
      </c>
      <c r="F47" s="51">
        <f t="shared" si="0"/>
        <v>1.1167246405719664</v>
      </c>
      <c r="G47" s="16">
        <f t="shared" si="1"/>
        <v>5.5449711099613698E-2</v>
      </c>
      <c r="H47" s="16">
        <f t="shared" si="2"/>
        <v>9.7598947411411618E-2</v>
      </c>
      <c r="I47" s="51">
        <f t="shared" si="3"/>
        <v>12.500465138848563</v>
      </c>
      <c r="J47" s="51">
        <f t="shared" si="3"/>
        <v>7.1019944266212445</v>
      </c>
    </row>
    <row r="48" spans="1:10" x14ac:dyDescent="0.2">
      <c r="A48" s="33">
        <v>2.12</v>
      </c>
      <c r="B48" s="33" t="s">
        <v>108</v>
      </c>
      <c r="C48" s="149">
        <v>60018.340251370922</v>
      </c>
      <c r="D48" s="150">
        <v>1722.8595770999989</v>
      </c>
      <c r="E48" s="51">
        <f t="shared" si="0"/>
        <v>43.011566756034767</v>
      </c>
      <c r="F48" s="51">
        <f t="shared" si="0"/>
        <v>1.2346707589938359</v>
      </c>
      <c r="G48" s="16">
        <f t="shared" si="1"/>
        <v>4.9322331326093254E-2</v>
      </c>
      <c r="H48" s="16">
        <f t="shared" si="2"/>
        <v>9.5585129476300365E-2</v>
      </c>
      <c r="I48" s="51">
        <f t="shared" si="3"/>
        <v>14.053414790497666</v>
      </c>
      <c r="J48" s="51">
        <f t="shared" si="3"/>
        <v>7.2516215059561757</v>
      </c>
    </row>
    <row r="49" spans="1:10" x14ac:dyDescent="0.2">
      <c r="A49" s="33">
        <v>2.13</v>
      </c>
      <c r="B49" s="33" t="s">
        <v>109</v>
      </c>
      <c r="C49" s="149">
        <v>64084.834007124839</v>
      </c>
      <c r="D49" s="151">
        <v>1887.8937122999989</v>
      </c>
      <c r="E49" s="51">
        <f t="shared" si="0"/>
        <v>45.925780426490491</v>
      </c>
      <c r="F49" s="51">
        <f t="shared" si="0"/>
        <v>1.3529408859825132</v>
      </c>
      <c r="G49" s="16">
        <f t="shared" si="1"/>
        <v>4.4631925334021084E-2</v>
      </c>
      <c r="H49" s="16">
        <f t="shared" si="2"/>
        <v>9.5310585895246241E-2</v>
      </c>
      <c r="I49" s="51">
        <f t="shared" si="3"/>
        <v>15.530299788156073</v>
      </c>
      <c r="J49" s="51">
        <f t="shared" si="3"/>
        <v>7.2725099111421692</v>
      </c>
    </row>
    <row r="50" spans="1:10" x14ac:dyDescent="0.2">
      <c r="A50" s="139">
        <v>2.14</v>
      </c>
      <c r="B50" s="139" t="s">
        <v>110</v>
      </c>
      <c r="C50" s="152">
        <v>66738.342012568537</v>
      </c>
      <c r="D50" s="153">
        <v>2084.4352175999989</v>
      </c>
      <c r="E50" s="51">
        <f t="shared" si="0"/>
        <v>47.827391437988055</v>
      </c>
      <c r="F50" s="51">
        <f t="shared" si="0"/>
        <v>1.4937904669628772</v>
      </c>
      <c r="G50" s="16">
        <f t="shared" si="1"/>
        <v>4.1353057640850947E-2</v>
      </c>
      <c r="H50" s="16">
        <f t="shared" si="2"/>
        <v>8.5410725242532626E-2</v>
      </c>
      <c r="I50" s="51">
        <f t="shared" si="3"/>
        <v>16.761691156670707</v>
      </c>
      <c r="J50" s="51">
        <f t="shared" si="3"/>
        <v>8.1154583173445936</v>
      </c>
    </row>
    <row r="51" spans="1:10" x14ac:dyDescent="0.2">
      <c r="A51" s="33">
        <v>2.15</v>
      </c>
      <c r="B51" s="33" t="s">
        <v>112</v>
      </c>
      <c r="C51" s="149">
        <v>68756.41085938437</v>
      </c>
      <c r="D51" s="150">
        <v>2281.4778865999988</v>
      </c>
      <c r="E51" s="51">
        <f t="shared" si="0"/>
        <v>49.273621083119082</v>
      </c>
      <c r="F51" s="51">
        <f t="shared" si="0"/>
        <v>1.634999202092589</v>
      </c>
      <c r="G51" s="16">
        <f t="shared" si="1"/>
        <v>3.1570583854864102E-2</v>
      </c>
      <c r="H51" s="16">
        <f t="shared" si="2"/>
        <v>7.5993293746424551E-2</v>
      </c>
      <c r="I51" s="51">
        <f t="shared" si="3"/>
        <v>21.955475506771524</v>
      </c>
      <c r="J51" s="51">
        <f t="shared" si="3"/>
        <v>9.1211624919542</v>
      </c>
    </row>
    <row r="52" spans="1:10" x14ac:dyDescent="0.2">
      <c r="A52" s="139">
        <v>2.16</v>
      </c>
      <c r="B52" s="33" t="s">
        <v>34</v>
      </c>
      <c r="C52" s="149">
        <v>70814.403334267292</v>
      </c>
      <c r="D52" s="150">
        <v>2424.5073669999988</v>
      </c>
      <c r="E52" s="51">
        <f t="shared" si="0"/>
        <v>50.748461612632425</v>
      </c>
      <c r="F52" s="51">
        <f t="shared" si="0"/>
        <v>1.7374999046868271</v>
      </c>
      <c r="G52" s="16">
        <f t="shared" si="1"/>
        <v>2.7406222551928667E-2</v>
      </c>
      <c r="H52" s="16">
        <f t="shared" si="2"/>
        <v>6.9510205031642375E-2</v>
      </c>
      <c r="I52" s="51">
        <f t="shared" si="3"/>
        <v>25.291598623144299</v>
      </c>
      <c r="J52" s="51">
        <f t="shared" si="3"/>
        <v>9.9718765071173561</v>
      </c>
    </row>
    <row r="53" spans="1:10" x14ac:dyDescent="0.2">
      <c r="A53" s="33">
        <v>2.17</v>
      </c>
      <c r="B53" s="33" t="s">
        <v>35</v>
      </c>
      <c r="C53" s="149">
        <v>72710.810411079525</v>
      </c>
      <c r="D53" s="150">
        <v>2558.5352957999989</v>
      </c>
      <c r="E53" s="51">
        <f t="shared" si="0"/>
        <v>52.107503519477945</v>
      </c>
      <c r="F53" s="51">
        <f t="shared" si="0"/>
        <v>1.8335497318331653</v>
      </c>
      <c r="G53" s="16">
        <f t="shared" si="1"/>
        <v>2.2709635980051084E-2</v>
      </c>
      <c r="H53" s="16">
        <f t="shared" si="2"/>
        <v>6.0885193369214247E-2</v>
      </c>
      <c r="I53" s="51">
        <f t="shared" si="3"/>
        <v>30.522161657229088</v>
      </c>
      <c r="J53" s="51">
        <f t="shared" si="3"/>
        <v>11.384495017641276</v>
      </c>
    </row>
    <row r="54" spans="1:10" x14ac:dyDescent="0.2">
      <c r="A54" s="33">
        <v>2.1800000000000002</v>
      </c>
      <c r="B54" s="33" t="s">
        <v>36</v>
      </c>
      <c r="C54" s="149">
        <v>74470.607753272212</v>
      </c>
      <c r="D54" s="150">
        <v>2752.5802921999989</v>
      </c>
      <c r="E54" s="51">
        <f t="shared" si="0"/>
        <v>53.368645372848079</v>
      </c>
      <c r="F54" s="51">
        <f t="shared" si="0"/>
        <v>1.9726102137021633</v>
      </c>
      <c r="G54" s="16">
        <f t="shared" si="1"/>
        <v>1.7446194830307054E-2</v>
      </c>
      <c r="H54" s="16">
        <f t="shared" si="2"/>
        <v>5.967533256749457E-2</v>
      </c>
      <c r="I54" s="51">
        <f t="shared" si="3"/>
        <v>39.730565163460682</v>
      </c>
      <c r="J54" s="51">
        <f t="shared" si="3"/>
        <v>11.61530486279193</v>
      </c>
    </row>
    <row r="55" spans="1:10" x14ac:dyDescent="0.2">
      <c r="A55" s="33">
        <v>2.19</v>
      </c>
      <c r="B55" s="33" t="s">
        <v>37</v>
      </c>
      <c r="C55" s="149">
        <v>75294.607973421909</v>
      </c>
      <c r="D55" s="150">
        <v>2910.6144273999989</v>
      </c>
      <c r="E55" s="51">
        <f t="shared" si="0"/>
        <v>53.959157211854595</v>
      </c>
      <c r="F55" s="51">
        <f t="shared" si="0"/>
        <v>2.0858638579618738</v>
      </c>
      <c r="G55" s="16">
        <f t="shared" si="1"/>
        <v>1.2149643993691768E-2</v>
      </c>
      <c r="H55" s="16">
        <f t="shared" si="2"/>
        <v>5.8431070581191014E-2</v>
      </c>
      <c r="I55" s="51">
        <f t="shared" si="3"/>
        <v>57.050822305561802</v>
      </c>
      <c r="J55" s="51">
        <f t="shared" si="3"/>
        <v>11.862647281069494</v>
      </c>
    </row>
    <row r="56" spans="1:10" x14ac:dyDescent="0.2">
      <c r="A56" s="65" t="s">
        <v>235</v>
      </c>
      <c r="B56" s="33" t="s">
        <v>38</v>
      </c>
      <c r="C56" s="149">
        <v>75932.682884361348</v>
      </c>
      <c r="D56" s="150">
        <v>3078.1528294999989</v>
      </c>
      <c r="E56" s="51">
        <f t="shared" si="0"/>
        <v>54.416427464785251</v>
      </c>
      <c r="F56" s="51">
        <f t="shared" si="0"/>
        <v>2.2059286437580612</v>
      </c>
      <c r="G56" s="16">
        <f t="shared" si="1"/>
        <v>8.2958173006532979E-3</v>
      </c>
      <c r="H56" s="16">
        <f t="shared" si="2"/>
        <v>5.0609782567907713E-2</v>
      </c>
      <c r="I56" s="51">
        <f t="shared" si="3"/>
        <v>83.553814583809569</v>
      </c>
      <c r="J56" s="51">
        <f t="shared" si="3"/>
        <v>13.69591303084314</v>
      </c>
    </row>
    <row r="57" spans="1:10" x14ac:dyDescent="0.2">
      <c r="A57" s="65" t="s">
        <v>236</v>
      </c>
      <c r="B57" s="33" t="s">
        <v>39</v>
      </c>
      <c r="C57" s="149">
        <v>76331.725273185744</v>
      </c>
      <c r="D57" s="150">
        <v>3232.1877404999991</v>
      </c>
      <c r="E57" s="51">
        <f t="shared" si="0"/>
        <v>54.702397357879988</v>
      </c>
      <c r="F57" s="51">
        <f t="shared" si="0"/>
        <v>2.316316282427977</v>
      </c>
      <c r="G57" s="16">
        <f t="shared" si="1"/>
        <v>7.0653226327333915E-3</v>
      </c>
      <c r="H57" s="16">
        <f t="shared" si="2"/>
        <v>5.2152283441847053E-2</v>
      </c>
      <c r="I57" s="51">
        <f t="shared" si="3"/>
        <v>98.105524204743148</v>
      </c>
      <c r="J57" s="51">
        <f t="shared" si="3"/>
        <v>13.290830905474087</v>
      </c>
    </row>
    <row r="58" spans="1:10" x14ac:dyDescent="0.2">
      <c r="A58" s="65" t="s">
        <v>115</v>
      </c>
      <c r="B58" s="33" t="s">
        <v>40</v>
      </c>
      <c r="C58" s="149">
        <v>76983.244166032877</v>
      </c>
      <c r="D58" s="150">
        <v>3370.2195482999991</v>
      </c>
      <c r="E58" s="51">
        <f t="shared" si="0"/>
        <v>55.169302111246147</v>
      </c>
      <c r="F58" s="51">
        <f t="shared" si="0"/>
        <v>2.4152354509817964</v>
      </c>
      <c r="G58" s="16">
        <f t="shared" si="1"/>
        <v>6.5996853616891032E-3</v>
      </c>
      <c r="H58" s="16">
        <f t="shared" si="2"/>
        <v>4.4971103959515861E-2</v>
      </c>
      <c r="I58" s="51">
        <f t="shared" si="3"/>
        <v>105.02730699612373</v>
      </c>
      <c r="J58" s="51">
        <f t="shared" si="3"/>
        <v>15.413168001922616</v>
      </c>
    </row>
    <row r="59" spans="1:10" x14ac:dyDescent="0.2">
      <c r="A59" s="65" t="s">
        <v>116</v>
      </c>
      <c r="B59" s="33" t="s">
        <v>41</v>
      </c>
      <c r="C59" s="149">
        <v>77452.884961773976</v>
      </c>
      <c r="D59" s="150">
        <v>3585.7703631999993</v>
      </c>
      <c r="E59" s="51">
        <f t="shared" si="0"/>
        <v>55.505865674196627</v>
      </c>
      <c r="F59" s="51">
        <f t="shared" si="0"/>
        <v>2.569707871004729</v>
      </c>
      <c r="G59" s="16">
        <f t="shared" si="1"/>
        <v>6.5955058405574047E-3</v>
      </c>
      <c r="H59" s="16">
        <f t="shared" si="2"/>
        <v>3.7669170528329764E-2</v>
      </c>
      <c r="I59" s="51">
        <f t="shared" si="3"/>
        <v>105.093861989722</v>
      </c>
      <c r="J59" s="51">
        <f t="shared" si="3"/>
        <v>18.400914350865563</v>
      </c>
    </row>
    <row r="60" spans="1:10" x14ac:dyDescent="0.2">
      <c r="A60" s="65" t="s">
        <v>119</v>
      </c>
      <c r="B60" s="33" t="s">
        <v>42</v>
      </c>
      <c r="C60" s="149">
        <v>77963.903014049531</v>
      </c>
      <c r="D60" s="150">
        <v>3684.7920855999992</v>
      </c>
      <c r="E60" s="51">
        <f t="shared" si="0"/>
        <v>55.872081850400981</v>
      </c>
      <c r="F60" s="51">
        <f t="shared" si="0"/>
        <v>2.6406708367493184</v>
      </c>
      <c r="G60" s="16">
        <f t="shared" si="1"/>
        <v>5.8528770834283617E-3</v>
      </c>
      <c r="H60" s="16">
        <f t="shared" si="2"/>
        <v>2.9763291546743252E-2</v>
      </c>
      <c r="I60" s="51">
        <f t="shared" si="3"/>
        <v>118.42845333665024</v>
      </c>
      <c r="J60" s="51">
        <f t="shared" si="3"/>
        <v>23.288660109093026</v>
      </c>
    </row>
    <row r="61" spans="1:10" x14ac:dyDescent="0.2">
      <c r="A61" s="65" t="s">
        <v>121</v>
      </c>
      <c r="B61" s="33" t="s">
        <v>43</v>
      </c>
      <c r="C61" s="149">
        <v>78372.309650562354</v>
      </c>
      <c r="D61" s="150">
        <v>3757.8083773999992</v>
      </c>
      <c r="E61" s="51">
        <f t="shared" si="0"/>
        <v>56.164762541609825</v>
      </c>
      <c r="F61" s="51">
        <f t="shared" si="0"/>
        <v>2.6929972605704449</v>
      </c>
      <c r="G61" s="16">
        <f t="shared" si="1"/>
        <v>5.3676848333260446E-3</v>
      </c>
      <c r="H61" s="16">
        <f t="shared" si="2"/>
        <v>1.8055743920833148E-2</v>
      </c>
      <c r="I61" s="51">
        <f t="shared" si="3"/>
        <v>129.13336048652505</v>
      </c>
      <c r="J61" s="51">
        <f t="shared" si="3"/>
        <v>38.389289502504269</v>
      </c>
    </row>
    <row r="62" spans="1:10" x14ac:dyDescent="0.2">
      <c r="A62" s="65" t="s">
        <v>117</v>
      </c>
      <c r="B62" s="33" t="s">
        <v>44</v>
      </c>
      <c r="C62" s="149">
        <v>78806.800844574289</v>
      </c>
      <c r="D62" s="150">
        <v>3796.3157474999994</v>
      </c>
      <c r="E62" s="51">
        <f t="shared" si="0"/>
        <v>56.476136480273958</v>
      </c>
      <c r="F62" s="51">
        <f t="shared" si="0"/>
        <v>2.7205931972910986</v>
      </c>
      <c r="G62" s="16">
        <f t="shared" si="1"/>
        <v>5.0744501656771E-3</v>
      </c>
      <c r="H62" s="16">
        <f t="shared" si="2"/>
        <v>1.5459244893630548E-2</v>
      </c>
      <c r="I62" s="51">
        <f t="shared" si="3"/>
        <v>136.59552423005348</v>
      </c>
      <c r="J62" s="51">
        <f t="shared" si="3"/>
        <v>44.837065802970287</v>
      </c>
    </row>
    <row r="63" spans="1:10" x14ac:dyDescent="0.2">
      <c r="A63" s="65" t="s">
        <v>118</v>
      </c>
      <c r="B63" s="33" t="s">
        <v>45</v>
      </c>
      <c r="C63" s="149">
        <v>79133.836728975686</v>
      </c>
      <c r="D63" s="150">
        <v>3854.3266086999993</v>
      </c>
      <c r="E63" s="51">
        <f t="shared" si="0"/>
        <v>56.710503603967091</v>
      </c>
      <c r="F63" s="51">
        <f t="shared" si="0"/>
        <v>2.7621661234771384</v>
      </c>
      <c r="G63" s="16">
        <f t="shared" si="1"/>
        <v>5.56750947296641E-3</v>
      </c>
      <c r="H63" s="16">
        <f t="shared" si="2"/>
        <v>1.3597185224309999E-2</v>
      </c>
      <c r="I63" s="51">
        <f t="shared" si="3"/>
        <v>124.49860820634247</v>
      </c>
      <c r="J63" s="51">
        <f t="shared" si="3"/>
        <v>50.977255154301218</v>
      </c>
    </row>
    <row r="64" spans="1:10" x14ac:dyDescent="0.2">
      <c r="A64" s="65" t="s">
        <v>122</v>
      </c>
      <c r="B64" s="33" t="s">
        <v>46</v>
      </c>
      <c r="C64" s="149">
        <v>79562.568586638896</v>
      </c>
      <c r="D64" s="150">
        <v>3919.8409609999994</v>
      </c>
      <c r="E64" s="51">
        <f t="shared" si="0"/>
        <v>57.017750169584986</v>
      </c>
      <c r="F64" s="51">
        <f t="shared" si="0"/>
        <v>2.8091163544503361</v>
      </c>
      <c r="G64" s="16">
        <f t="shared" si="1"/>
        <v>4.8092998050346236E-3</v>
      </c>
      <c r="H64" s="16">
        <f t="shared" si="2"/>
        <v>1.4677088898917074E-2</v>
      </c>
      <c r="I64" s="51">
        <f t="shared" si="3"/>
        <v>144.12642352517159</v>
      </c>
      <c r="J64" s="51">
        <f t="shared" si="3"/>
        <v>47.226475586114901</v>
      </c>
    </row>
    <row r="65" spans="1:10" x14ac:dyDescent="0.2">
      <c r="A65" s="148" t="s">
        <v>123</v>
      </c>
      <c r="B65" s="139" t="s">
        <v>47</v>
      </c>
      <c r="C65" s="152">
        <v>80137.243585638222</v>
      </c>
      <c r="D65" s="153">
        <v>3967.8510463999996</v>
      </c>
      <c r="E65" s="51">
        <f t="shared" si="0"/>
        <v>57.429585484906276</v>
      </c>
      <c r="F65" s="51">
        <f t="shared" si="0"/>
        <v>2.8435223207682379</v>
      </c>
      <c r="G65" s="16">
        <f t="shared" si="1"/>
        <v>4.1431605666908729E-3</v>
      </c>
      <c r="H65" s="16">
        <f t="shared" si="2"/>
        <v>1.3542422082004268E-2</v>
      </c>
      <c r="I65" s="51">
        <f t="shared" si="3"/>
        <v>167.29913538290876</v>
      </c>
      <c r="J65" s="51">
        <f t="shared" si="3"/>
        <v>51.183398092504291</v>
      </c>
    </row>
    <row r="66" spans="1:10" x14ac:dyDescent="0.2">
      <c r="A66" s="65" t="s">
        <v>315</v>
      </c>
      <c r="B66" s="33" t="s">
        <v>48</v>
      </c>
      <c r="C66" s="149">
        <v>80337.498939278696</v>
      </c>
      <c r="D66" s="150">
        <v>4025.8634591999999</v>
      </c>
      <c r="E66" s="51">
        <f t="shared" si="0"/>
        <v>57.573096559609212</v>
      </c>
      <c r="F66" s="51">
        <f t="shared" si="0"/>
        <v>2.8850963588935068</v>
      </c>
      <c r="G66" s="16">
        <f t="shared" si="1"/>
        <v>3.1579530595686042E-3</v>
      </c>
      <c r="H66" s="16">
        <f t="shared" si="2"/>
        <v>1.2595186879612022E-2</v>
      </c>
      <c r="I66" s="51">
        <f t="shared" si="3"/>
        <v>219.49255339933185</v>
      </c>
      <c r="J66" s="51">
        <f t="shared" si="3"/>
        <v>55.032703141701759</v>
      </c>
    </row>
    <row r="67" spans="1:10" x14ac:dyDescent="0.2">
      <c r="A67" s="148" t="s">
        <v>316</v>
      </c>
      <c r="B67" s="33" t="s">
        <v>132</v>
      </c>
      <c r="C67" s="149">
        <v>80456.22093023255</v>
      </c>
      <c r="D67" s="150">
        <v>4068.8727687999999</v>
      </c>
      <c r="E67" s="51">
        <f t="shared" si="0"/>
        <v>57.658177533490431</v>
      </c>
      <c r="F67" s="51">
        <f t="shared" si="0"/>
        <v>2.9159185672925325</v>
      </c>
      <c r="G67" s="16">
        <f t="shared" si="1"/>
        <v>1.7860638379795827E-3</v>
      </c>
      <c r="H67" s="16">
        <f t="shared" si="2"/>
        <v>1.2116526693361253E-2</v>
      </c>
      <c r="I67" s="51">
        <f t="shared" si="3"/>
        <v>388.08645347416132</v>
      </c>
      <c r="J67" s="51">
        <f t="shared" si="3"/>
        <v>57.206755541563446</v>
      </c>
    </row>
    <row r="68" spans="1:10" x14ac:dyDescent="0.2">
      <c r="A68" s="65">
        <v>3.03</v>
      </c>
      <c r="B68" s="33" t="s">
        <v>133</v>
      </c>
      <c r="C68" s="149">
        <v>80573.962434455418</v>
      </c>
      <c r="D68" s="150">
        <v>4122.3847937</v>
      </c>
      <c r="E68" s="51">
        <f t="shared" si="0"/>
        <v>57.742555850978512</v>
      </c>
      <c r="F68" s="51">
        <f t="shared" si="0"/>
        <v>2.9542674456786582</v>
      </c>
      <c r="G68" s="16">
        <f t="shared" si="1"/>
        <v>1.5577171124484764E-3</v>
      </c>
      <c r="H68" s="16">
        <f t="shared" si="2"/>
        <v>1.096709750763435E-2</v>
      </c>
      <c r="I68" s="51">
        <f t="shared" si="3"/>
        <v>444.97628935361138</v>
      </c>
      <c r="J68" s="51">
        <f t="shared" si="3"/>
        <v>63.202427084963531</v>
      </c>
    </row>
    <row r="69" spans="1:10" x14ac:dyDescent="0.2">
      <c r="A69" s="65" t="s">
        <v>317</v>
      </c>
      <c r="B69" s="33" t="s">
        <v>134</v>
      </c>
      <c r="C69" s="149">
        <v>80711.814513869424</v>
      </c>
      <c r="D69" s="150">
        <v>4164.8937154000005</v>
      </c>
      <c r="E69" s="51">
        <f t="shared" si="0"/>
        <v>57.841346218911724</v>
      </c>
      <c r="F69" s="51">
        <f t="shared" si="0"/>
        <v>2.9847310558979507</v>
      </c>
      <c r="G69" s="16">
        <f>LN(C71/C67)/4</f>
        <v>1.421862505664027E-3</v>
      </c>
      <c r="H69" s="16">
        <f t="shared" si="2"/>
        <v>1.058870061759859E-2</v>
      </c>
      <c r="I69" s="51">
        <f t="shared" si="3"/>
        <v>487.49241069285893</v>
      </c>
      <c r="J69" s="51">
        <f t="shared" si="3"/>
        <v>65.461023556367579</v>
      </c>
    </row>
    <row r="70" spans="1:10" x14ac:dyDescent="0.2">
      <c r="A70" s="154" t="s">
        <v>318</v>
      </c>
      <c r="B70" s="141" t="s">
        <v>135</v>
      </c>
      <c r="C70" s="155">
        <v>80839.634071168388</v>
      </c>
      <c r="D70" s="156">
        <v>4206.4026371000009</v>
      </c>
      <c r="E70" s="86">
        <f>C70/1395.4</f>
        <v>57.932946876285207</v>
      </c>
      <c r="F70" s="86">
        <f>D70/1395.4</f>
        <v>3.0144780257273904</v>
      </c>
      <c r="G70" s="100">
        <f>LN(C72/C68)/4</f>
        <v>1.1837415471157519E-3</v>
      </c>
      <c r="H70" s="100">
        <f>LN(D72/D68)/4</f>
        <v>9.5215477311350674E-3</v>
      </c>
      <c r="I70" s="86">
        <f>LN(2)/G70</f>
        <v>585.55618179393514</v>
      </c>
      <c r="J70" s="86">
        <f>LN(2)/H70</f>
        <v>72.797742565883766</v>
      </c>
    </row>
    <row r="71" spans="1:10" x14ac:dyDescent="0.2">
      <c r="A71" s="65" t="s">
        <v>319</v>
      </c>
      <c r="B71" s="33" t="s">
        <v>146</v>
      </c>
      <c r="C71" s="149">
        <v>80915.115398470953</v>
      </c>
      <c r="D71" s="150">
        <v>4244.9107830000012</v>
      </c>
      <c r="E71" s="51">
        <f t="shared" ref="E71:F80" si="5">C71/1395.4</f>
        <v>57.987039844109894</v>
      </c>
      <c r="F71" s="51">
        <f t="shared" si="5"/>
        <v>3.0420745184176585</v>
      </c>
      <c r="G71" s="16"/>
      <c r="H71" s="16"/>
      <c r="I71" s="51"/>
    </row>
    <row r="72" spans="1:10" x14ac:dyDescent="0.2">
      <c r="A72" s="65" t="s">
        <v>287</v>
      </c>
      <c r="B72" s="33" t="s">
        <v>147</v>
      </c>
      <c r="C72" s="149">
        <v>80956.38207981427</v>
      </c>
      <c r="D72" s="150">
        <v>4282.4189289000014</v>
      </c>
      <c r="E72" s="51">
        <f t="shared" si="5"/>
        <v>58.016613214715683</v>
      </c>
      <c r="F72" s="51">
        <f t="shared" si="5"/>
        <v>3.0689543707180746</v>
      </c>
      <c r="G72" s="16"/>
      <c r="H72" s="16"/>
      <c r="I72" s="51"/>
    </row>
    <row r="73" spans="1:10" x14ac:dyDescent="0.2">
      <c r="C73" s="149"/>
      <c r="D73" s="150"/>
      <c r="E73" s="51"/>
      <c r="F73" s="51"/>
    </row>
    <row r="74" spans="1:10" x14ac:dyDescent="0.2">
      <c r="C74" s="149"/>
      <c r="D74" s="150"/>
      <c r="E74" s="51"/>
      <c r="F74" s="51"/>
    </row>
    <row r="75" spans="1:10" x14ac:dyDescent="0.2">
      <c r="C75" s="149"/>
      <c r="D75" s="150"/>
      <c r="E75" s="51"/>
      <c r="F75" s="51"/>
    </row>
    <row r="76" spans="1:10" x14ac:dyDescent="0.2">
      <c r="A76" s="32">
        <v>5.12</v>
      </c>
      <c r="B76" s="33" t="s">
        <v>160</v>
      </c>
      <c r="C76" s="15">
        <v>81234</v>
      </c>
      <c r="D76" s="15">
        <v>4633</v>
      </c>
      <c r="E76" s="51">
        <f t="shared" si="5"/>
        <v>58.215565429267592</v>
      </c>
      <c r="F76" s="51">
        <f t="shared" si="5"/>
        <v>3.3201949261860397</v>
      </c>
    </row>
    <row r="77" spans="1:10" x14ac:dyDescent="0.2">
      <c r="A77" s="33">
        <v>5.13</v>
      </c>
      <c r="B77" s="33" t="s">
        <v>161</v>
      </c>
      <c r="C77" s="15">
        <v>81237</v>
      </c>
      <c r="D77" s="15">
        <v>4633</v>
      </c>
      <c r="E77" s="51">
        <f t="shared" si="5"/>
        <v>58.217715350437146</v>
      </c>
      <c r="F77" s="51">
        <f>D77/1395.4</f>
        <v>3.3201949261860397</v>
      </c>
    </row>
    <row r="78" spans="1:10" x14ac:dyDescent="0.2">
      <c r="A78" s="140">
        <v>5.14</v>
      </c>
      <c r="B78" s="141" t="s">
        <v>162</v>
      </c>
      <c r="C78" s="102">
        <v>81241</v>
      </c>
      <c r="D78" s="102">
        <v>4633</v>
      </c>
      <c r="E78" s="86">
        <f>C78/1395.4</f>
        <v>58.220581911996554</v>
      </c>
      <c r="F78" s="86">
        <f>D78/1395.4</f>
        <v>3.3201949261860397</v>
      </c>
      <c r="G78" s="100">
        <f>LN(C80/C76)/4</f>
        <v>4.0004677555337925E-5</v>
      </c>
      <c r="H78" s="100">
        <f>LN(D80/D76)/4</f>
        <v>5.3954893918269558E-5</v>
      </c>
      <c r="I78" s="86">
        <f>LN(2)/G78</f>
        <v>17326.653354501464</v>
      </c>
      <c r="J78" s="86">
        <f>LN(2)/H78</f>
        <v>12846.789794636963</v>
      </c>
    </row>
    <row r="79" spans="1:10" x14ac:dyDescent="0.2">
      <c r="A79" s="33">
        <v>5.15</v>
      </c>
      <c r="B79" s="33" t="s">
        <v>163</v>
      </c>
      <c r="C79" s="15">
        <v>81243</v>
      </c>
      <c r="D79" s="15">
        <v>4633</v>
      </c>
      <c r="E79" s="51">
        <f t="shared" si="5"/>
        <v>58.222015192776261</v>
      </c>
      <c r="F79" s="51">
        <f t="shared" si="5"/>
        <v>3.3201949261860397</v>
      </c>
    </row>
    <row r="80" spans="1:10" x14ac:dyDescent="0.2">
      <c r="A80" s="32">
        <v>5.16</v>
      </c>
      <c r="B80" s="33" t="s">
        <v>164</v>
      </c>
      <c r="C80" s="15">
        <v>81247</v>
      </c>
      <c r="D80" s="15">
        <v>4634</v>
      </c>
      <c r="E80" s="51">
        <f t="shared" si="5"/>
        <v>58.224881754335669</v>
      </c>
      <c r="F80" s="51">
        <f t="shared" si="5"/>
        <v>3.3209115665758921</v>
      </c>
    </row>
    <row r="81" spans="1:4" x14ac:dyDescent="0.2">
      <c r="C81" s="149"/>
      <c r="D81" s="150"/>
    </row>
    <row r="82" spans="1:4" x14ac:dyDescent="0.2">
      <c r="A82" t="s">
        <v>323</v>
      </c>
      <c r="C82" s="149"/>
      <c r="D82" s="150"/>
    </row>
    <row r="83" spans="1:4" x14ac:dyDescent="0.2">
      <c r="A83" t="s">
        <v>321</v>
      </c>
      <c r="C83" s="149"/>
      <c r="D83" s="150"/>
    </row>
    <row r="84" spans="1:4" x14ac:dyDescent="0.2">
      <c r="A84" t="s">
        <v>322</v>
      </c>
      <c r="C84" s="149"/>
      <c r="D84" s="150"/>
    </row>
    <row r="85" spans="1:4" x14ac:dyDescent="0.2">
      <c r="A85" t="s">
        <v>343</v>
      </c>
      <c r="C85" s="149"/>
      <c r="D85" s="150"/>
    </row>
    <row r="86" spans="1:4" x14ac:dyDescent="0.2">
      <c r="C86" s="149"/>
      <c r="D86" s="150"/>
    </row>
    <row r="87" spans="1:4" x14ac:dyDescent="0.2">
      <c r="C87" s="149"/>
      <c r="D87" s="150"/>
    </row>
    <row r="88" spans="1:4" x14ac:dyDescent="0.2">
      <c r="C88" s="149"/>
      <c r="D88" s="150"/>
    </row>
    <row r="89" spans="1:4" x14ac:dyDescent="0.2">
      <c r="C89" s="149"/>
      <c r="D89" s="150"/>
    </row>
    <row r="90" spans="1:4" x14ac:dyDescent="0.2">
      <c r="C90" s="149"/>
      <c r="D90" s="150"/>
    </row>
    <row r="91" spans="1:4" x14ac:dyDescent="0.2">
      <c r="C91" s="149"/>
      <c r="D91" s="150"/>
    </row>
    <row r="92" spans="1:4" x14ac:dyDescent="0.2">
      <c r="C92" s="149"/>
      <c r="D92" s="150"/>
    </row>
    <row r="93" spans="1:4" x14ac:dyDescent="0.2">
      <c r="C93" s="149"/>
      <c r="D93" s="150"/>
    </row>
    <row r="94" spans="1:4" x14ac:dyDescent="0.2">
      <c r="C94" s="149"/>
      <c r="D94" s="150"/>
    </row>
    <row r="95" spans="1:4" x14ac:dyDescent="0.2">
      <c r="C95" s="149"/>
      <c r="D95" s="150"/>
    </row>
    <row r="96" spans="1:4" x14ac:dyDescent="0.2">
      <c r="C96" s="149"/>
      <c r="D96" s="150"/>
    </row>
    <row r="97" spans="3:4" x14ac:dyDescent="0.2">
      <c r="C97" s="149"/>
      <c r="D97" s="150"/>
    </row>
    <row r="98" spans="3:4" x14ac:dyDescent="0.2">
      <c r="C98" s="149"/>
      <c r="D98" s="150"/>
    </row>
    <row r="99" spans="3:4" x14ac:dyDescent="0.2">
      <c r="C99" s="149"/>
      <c r="D99" s="150"/>
    </row>
    <row r="100" spans="3:4" x14ac:dyDescent="0.2">
      <c r="C100" s="149"/>
      <c r="D100" s="150"/>
    </row>
    <row r="101" spans="3:4" x14ac:dyDescent="0.2">
      <c r="C101" s="149"/>
      <c r="D101" s="150"/>
    </row>
    <row r="102" spans="3:4" x14ac:dyDescent="0.2">
      <c r="C102" s="149"/>
      <c r="D102" s="150"/>
    </row>
    <row r="103" spans="3:4" x14ac:dyDescent="0.2">
      <c r="C103" s="149"/>
      <c r="D103" s="150"/>
    </row>
    <row r="104" spans="3:4" x14ac:dyDescent="0.2">
      <c r="C104" s="149"/>
      <c r="D104" s="150"/>
    </row>
    <row r="105" spans="3:4" x14ac:dyDescent="0.2">
      <c r="C105" s="149"/>
      <c r="D105" s="150"/>
    </row>
    <row r="106" spans="3:4" x14ac:dyDescent="0.2">
      <c r="C106" s="149"/>
      <c r="D106" s="150"/>
    </row>
    <row r="107" spans="3:4" x14ac:dyDescent="0.2">
      <c r="C107" s="149"/>
      <c r="D107" s="150"/>
    </row>
    <row r="108" spans="3:4" x14ac:dyDescent="0.2">
      <c r="C108" s="149"/>
      <c r="D108" s="150"/>
    </row>
    <row r="109" spans="3:4" x14ac:dyDescent="0.2">
      <c r="C109" s="15"/>
      <c r="D109" s="150"/>
    </row>
    <row r="110" spans="3:4" x14ac:dyDescent="0.2">
      <c r="C110" s="15"/>
      <c r="D110" s="150"/>
    </row>
    <row r="111" spans="3:4" x14ac:dyDescent="0.2">
      <c r="C111" s="15"/>
      <c r="D111" s="150"/>
    </row>
    <row r="112" spans="3:4" x14ac:dyDescent="0.2">
      <c r="C112" s="15"/>
      <c r="D112" s="150"/>
    </row>
    <row r="113" spans="3:4" x14ac:dyDescent="0.2">
      <c r="C113" s="15"/>
      <c r="D113" s="15"/>
    </row>
    <row r="114" spans="3:4" x14ac:dyDescent="0.2">
      <c r="C114" s="15"/>
      <c r="D114" s="15"/>
    </row>
    <row r="115" spans="3:4" x14ac:dyDescent="0.2">
      <c r="C115" s="15"/>
      <c r="D115" s="15"/>
    </row>
    <row r="116" spans="3:4" x14ac:dyDescent="0.2">
      <c r="C116" s="15"/>
      <c r="D116" s="15"/>
    </row>
    <row r="117" spans="3:4" x14ac:dyDescent="0.2">
      <c r="C117" s="15"/>
      <c r="D117" s="15"/>
    </row>
    <row r="118" spans="3:4" x14ac:dyDescent="0.2">
      <c r="C118" s="15"/>
      <c r="D118" s="15"/>
    </row>
    <row r="119" spans="3:4" x14ac:dyDescent="0.2">
      <c r="C119" s="15"/>
      <c r="D119" s="15"/>
    </row>
    <row r="120" spans="3:4" x14ac:dyDescent="0.2">
      <c r="C120" s="15"/>
      <c r="D120" s="15"/>
    </row>
    <row r="121" spans="3:4" x14ac:dyDescent="0.2">
      <c r="C121" s="15"/>
      <c r="D121" s="15"/>
    </row>
    <row r="122" spans="3:4" x14ac:dyDescent="0.2">
      <c r="C122" s="15"/>
      <c r="D122" s="15"/>
    </row>
    <row r="123" spans="3:4" x14ac:dyDescent="0.2">
      <c r="C123" s="15"/>
      <c r="D123" s="15"/>
    </row>
    <row r="124" spans="3:4" x14ac:dyDescent="0.2">
      <c r="C124" s="15"/>
      <c r="D124" s="15"/>
    </row>
    <row r="125" spans="3:4" x14ac:dyDescent="0.2">
      <c r="C125" s="15"/>
      <c r="D125" s="15"/>
    </row>
    <row r="126" spans="3:4" x14ac:dyDescent="0.2">
      <c r="C126" s="15"/>
      <c r="D126" s="15"/>
    </row>
    <row r="127" spans="3:4" x14ac:dyDescent="0.2">
      <c r="C127" s="15"/>
      <c r="D127" s="15"/>
    </row>
    <row r="128" spans="3:4" x14ac:dyDescent="0.2">
      <c r="C128" s="15"/>
      <c r="D128" s="15"/>
    </row>
    <row r="129" spans="3:4" x14ac:dyDescent="0.2">
      <c r="C129" s="15"/>
      <c r="D129" s="15"/>
    </row>
    <row r="130" spans="3:4" x14ac:dyDescent="0.2">
      <c r="C130" s="15"/>
      <c r="D130" s="15"/>
    </row>
    <row r="131" spans="3:4" x14ac:dyDescent="0.2">
      <c r="C131" s="15"/>
      <c r="D131" s="15"/>
    </row>
    <row r="132" spans="3:4" x14ac:dyDescent="0.2">
      <c r="C132" s="15"/>
      <c r="D132" s="15"/>
    </row>
    <row r="133" spans="3:4" x14ac:dyDescent="0.2">
      <c r="C133" s="15"/>
      <c r="D133" s="15"/>
    </row>
    <row r="134" spans="3:4" x14ac:dyDescent="0.2">
      <c r="C134" s="15"/>
      <c r="D134" s="15"/>
    </row>
    <row r="135" spans="3:4" x14ac:dyDescent="0.2">
      <c r="C135" s="15"/>
      <c r="D135" s="15"/>
    </row>
    <row r="136" spans="3:4" x14ac:dyDescent="0.2">
      <c r="C136" s="15"/>
      <c r="D136" s="15"/>
    </row>
    <row r="137" spans="3:4" x14ac:dyDescent="0.2">
      <c r="C137" s="15"/>
      <c r="D137" s="15"/>
    </row>
    <row r="138" spans="3:4" x14ac:dyDescent="0.2">
      <c r="C138" s="15"/>
      <c r="D138" s="15"/>
    </row>
    <row r="139" spans="3:4" x14ac:dyDescent="0.2">
      <c r="C139" s="15"/>
      <c r="D139" s="15"/>
    </row>
    <row r="140" spans="3:4" x14ac:dyDescent="0.2">
      <c r="C140" s="55"/>
      <c r="D140" s="55"/>
    </row>
    <row r="141" spans="3:4" x14ac:dyDescent="0.2">
      <c r="C141" s="15"/>
      <c r="D141" s="15"/>
    </row>
    <row r="142" spans="3:4" x14ac:dyDescent="0.2">
      <c r="C142" s="15"/>
      <c r="D142" s="15"/>
    </row>
  </sheetData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A6B3-CF36-4D58-80EB-2D391970DE35}">
  <dimension ref="A1:J80"/>
  <sheetViews>
    <sheetView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H32" sqref="H32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8" width="11.25" bestFit="1" customWidth="1"/>
    <col min="9" max="9" width="10.875" bestFit="1" customWidth="1"/>
    <col min="10" max="10" width="12.125" bestFit="1" customWidth="1"/>
  </cols>
  <sheetData>
    <row r="1" spans="1:10" x14ac:dyDescent="0.2">
      <c r="A1" s="104" t="s">
        <v>249</v>
      </c>
      <c r="B1" s="96"/>
      <c r="C1" s="96"/>
      <c r="D1" s="96"/>
      <c r="E1" s="96"/>
      <c r="F1" s="96" t="s">
        <v>250</v>
      </c>
      <c r="G1" s="96"/>
      <c r="H1" s="96"/>
      <c r="I1" s="105"/>
      <c r="J1" s="96"/>
    </row>
    <row r="2" spans="1:10" x14ac:dyDescent="0.2">
      <c r="A2" s="106"/>
      <c r="B2" s="104"/>
      <c r="C2" s="96"/>
      <c r="D2" s="96"/>
      <c r="E2" s="96"/>
      <c r="F2" s="96"/>
      <c r="G2" s="96"/>
      <c r="H2" s="96"/>
      <c r="I2" s="105"/>
      <c r="J2" s="96"/>
    </row>
    <row r="3" spans="1:10" x14ac:dyDescent="0.2">
      <c r="A3" s="106"/>
      <c r="B3" s="96"/>
      <c r="C3" s="4"/>
      <c r="D3" s="4"/>
      <c r="E3" s="35" t="s">
        <v>149</v>
      </c>
      <c r="F3" s="4"/>
      <c r="G3" s="4"/>
      <c r="H3" s="4"/>
      <c r="I3" s="4"/>
      <c r="J3" s="4"/>
    </row>
    <row r="4" spans="1:10" ht="15" x14ac:dyDescent="0.2">
      <c r="A4" s="106"/>
      <c r="B4" s="96"/>
      <c r="C4" s="4" t="s">
        <v>31</v>
      </c>
      <c r="D4" s="4" t="s">
        <v>31</v>
      </c>
      <c r="E4" s="12" t="s">
        <v>77</v>
      </c>
      <c r="F4" s="4" t="s">
        <v>77</v>
      </c>
      <c r="G4" s="4" t="s">
        <v>211</v>
      </c>
      <c r="H4" s="4" t="s">
        <v>212</v>
      </c>
      <c r="I4" s="4" t="s">
        <v>213</v>
      </c>
      <c r="J4" s="4" t="s">
        <v>213</v>
      </c>
    </row>
    <row r="5" spans="1:10" x14ac:dyDescent="0.2">
      <c r="A5" s="106"/>
      <c r="B5" s="96"/>
      <c r="C5" s="4" t="s">
        <v>33</v>
      </c>
      <c r="D5" s="4" t="s">
        <v>32</v>
      </c>
      <c r="E5" s="6" t="s">
        <v>201</v>
      </c>
      <c r="F5" s="8" t="s">
        <v>342</v>
      </c>
      <c r="G5" s="4" t="s">
        <v>199</v>
      </c>
      <c r="H5" s="4" t="s">
        <v>199</v>
      </c>
      <c r="I5" s="4" t="s">
        <v>208</v>
      </c>
      <c r="J5" s="4" t="s">
        <v>214</v>
      </c>
    </row>
    <row r="6" spans="1:10" x14ac:dyDescent="0.2">
      <c r="A6" s="107" t="s">
        <v>52</v>
      </c>
      <c r="B6" s="96" t="s">
        <v>30</v>
      </c>
      <c r="C6" s="96">
        <v>27</v>
      </c>
      <c r="D6" s="96"/>
      <c r="E6" s="108">
        <f t="shared" ref="E6:F37" si="0">C6/10.3</f>
        <v>2.6213592233009706</v>
      </c>
      <c r="F6" s="96"/>
      <c r="G6" s="96"/>
      <c r="H6" s="96"/>
      <c r="I6" s="105"/>
      <c r="J6" s="96"/>
    </row>
    <row r="7" spans="1:10" x14ac:dyDescent="0.2">
      <c r="A7" s="107" t="s">
        <v>53</v>
      </c>
      <c r="B7" s="96" t="s">
        <v>29</v>
      </c>
      <c r="C7" s="96">
        <v>33</v>
      </c>
      <c r="D7" s="96"/>
      <c r="E7" s="108">
        <f t="shared" si="0"/>
        <v>3.203883495145631</v>
      </c>
      <c r="F7" s="109"/>
      <c r="G7" s="96"/>
      <c r="H7" s="110"/>
      <c r="I7" s="105"/>
      <c r="J7" s="111"/>
    </row>
    <row r="8" spans="1:10" x14ac:dyDescent="0.2">
      <c r="A8" s="107" t="s">
        <v>54</v>
      </c>
      <c r="B8" s="96" t="s">
        <v>28</v>
      </c>
      <c r="C8" s="96">
        <v>39</v>
      </c>
      <c r="D8" s="96"/>
      <c r="E8" s="108">
        <f t="shared" si="0"/>
        <v>3.7864077669902909</v>
      </c>
      <c r="F8" s="109"/>
      <c r="G8" s="166">
        <f t="shared" ref="G8:H23" si="1">LN(C10/C6)/4</f>
        <v>0.31451000639905297</v>
      </c>
      <c r="H8" s="166"/>
      <c r="I8" s="109">
        <f>LN(2)/G8</f>
        <v>2.2038954769549504</v>
      </c>
      <c r="J8" s="109"/>
    </row>
    <row r="9" spans="1:10" x14ac:dyDescent="0.2">
      <c r="A9" s="107" t="s">
        <v>55</v>
      </c>
      <c r="B9" s="96" t="s">
        <v>27</v>
      </c>
      <c r="C9" s="96">
        <v>64</v>
      </c>
      <c r="D9" s="96"/>
      <c r="E9" s="108">
        <f t="shared" si="0"/>
        <v>6.2135922330097086</v>
      </c>
      <c r="F9" s="109"/>
      <c r="G9" s="166">
        <f t="shared" si="1"/>
        <v>0.31641659333281896</v>
      </c>
      <c r="H9" s="166"/>
      <c r="I9" s="109">
        <f t="shared" ref="I9:J70" si="2">LN(2)/G9</f>
        <v>2.1906157741571626</v>
      </c>
      <c r="J9" s="109"/>
    </row>
    <row r="10" spans="1:10" x14ac:dyDescent="0.2">
      <c r="A10" s="112" t="s">
        <v>56</v>
      </c>
      <c r="B10" s="96" t="s">
        <v>26</v>
      </c>
      <c r="C10" s="96">
        <v>95</v>
      </c>
      <c r="D10" s="96"/>
      <c r="E10" s="108">
        <f t="shared" si="0"/>
        <v>9.223300970873785</v>
      </c>
      <c r="F10" s="109"/>
      <c r="G10" s="166">
        <f t="shared" si="1"/>
        <v>0.32306635286790358</v>
      </c>
      <c r="H10" s="166"/>
      <c r="I10" s="109">
        <f t="shared" si="2"/>
        <v>2.145525754715043</v>
      </c>
      <c r="J10" s="109"/>
    </row>
    <row r="11" spans="1:10" x14ac:dyDescent="0.2">
      <c r="A11" s="112" t="s">
        <v>57</v>
      </c>
      <c r="B11" s="96" t="s">
        <v>25</v>
      </c>
      <c r="C11" s="96">
        <v>117</v>
      </c>
      <c r="D11" s="96"/>
      <c r="E11" s="108">
        <f t="shared" si="0"/>
        <v>11.359223300970873</v>
      </c>
      <c r="F11" s="109"/>
      <c r="G11" s="166">
        <f t="shared" si="1"/>
        <v>0.27203524720020356</v>
      </c>
      <c r="H11" s="166"/>
      <c r="I11" s="109">
        <f t="shared" si="2"/>
        <v>2.5480050386626023</v>
      </c>
      <c r="J11" s="109"/>
    </row>
    <row r="12" spans="1:10" x14ac:dyDescent="0.2">
      <c r="A12" s="112" t="s">
        <v>58</v>
      </c>
      <c r="B12" s="96" t="s">
        <v>24</v>
      </c>
      <c r="C12" s="96">
        <v>142</v>
      </c>
      <c r="D12" s="96"/>
      <c r="E12" s="108">
        <f t="shared" si="0"/>
        <v>13.78640776699029</v>
      </c>
      <c r="F12" s="109"/>
      <c r="G12" s="166">
        <f t="shared" si="1"/>
        <v>0.28664167044753641</v>
      </c>
      <c r="H12" s="166"/>
      <c r="I12" s="109">
        <f t="shared" si="2"/>
        <v>2.4181661357112798</v>
      </c>
      <c r="J12" s="109"/>
    </row>
    <row r="13" spans="1:10" x14ac:dyDescent="0.2">
      <c r="A13" s="112" t="s">
        <v>59</v>
      </c>
      <c r="B13" s="96" t="s">
        <v>23</v>
      </c>
      <c r="C13" s="96">
        <v>190</v>
      </c>
      <c r="D13" s="96"/>
      <c r="E13" s="108">
        <f t="shared" si="0"/>
        <v>18.44660194174757</v>
      </c>
      <c r="F13" s="109"/>
      <c r="G13" s="166">
        <f t="shared" si="1"/>
        <v>0.29711715444749265</v>
      </c>
      <c r="H13" s="166"/>
      <c r="I13" s="109">
        <f t="shared" si="2"/>
        <v>2.3329086529820011</v>
      </c>
      <c r="J13" s="109"/>
    </row>
    <row r="14" spans="1:10" x14ac:dyDescent="0.2">
      <c r="A14" s="112" t="s">
        <v>60</v>
      </c>
      <c r="B14" s="96" t="s">
        <v>22</v>
      </c>
      <c r="C14" s="96">
        <v>299</v>
      </c>
      <c r="D14" s="96"/>
      <c r="E14" s="108">
        <f t="shared" si="0"/>
        <v>29.029126213592232</v>
      </c>
      <c r="F14" s="109"/>
      <c r="G14" s="166">
        <f t="shared" si="1"/>
        <v>0.28891007047535439</v>
      </c>
      <c r="H14" s="166"/>
      <c r="I14" s="109">
        <f t="shared" si="2"/>
        <v>2.3991797150562619</v>
      </c>
      <c r="J14" s="109"/>
    </row>
    <row r="15" spans="1:10" x14ac:dyDescent="0.2">
      <c r="A15" s="112" t="s">
        <v>61</v>
      </c>
      <c r="B15" s="96" t="s">
        <v>21</v>
      </c>
      <c r="C15" s="96">
        <v>384</v>
      </c>
      <c r="D15" s="96"/>
      <c r="E15" s="108">
        <f t="shared" si="0"/>
        <v>37.28155339805825</v>
      </c>
      <c r="F15" s="109"/>
      <c r="G15" s="166">
        <f t="shared" si="1"/>
        <v>0.27067420834055256</v>
      </c>
      <c r="H15" s="166"/>
      <c r="I15" s="109">
        <f t="shared" si="2"/>
        <v>2.5608172452391638</v>
      </c>
      <c r="J15" s="109"/>
    </row>
    <row r="16" spans="1:10" x14ac:dyDescent="0.2">
      <c r="A16" s="112" t="s">
        <v>62</v>
      </c>
      <c r="B16" s="96" t="s">
        <v>20</v>
      </c>
      <c r="C16" s="96">
        <v>451</v>
      </c>
      <c r="D16" s="96"/>
      <c r="E16" s="108">
        <f t="shared" si="0"/>
        <v>43.786407766990287</v>
      </c>
      <c r="F16" s="109"/>
      <c r="G16" s="166">
        <f t="shared" si="1"/>
        <v>0.23551080699414242</v>
      </c>
      <c r="H16" s="166"/>
      <c r="I16" s="109">
        <f t="shared" si="2"/>
        <v>2.9431650691816666</v>
      </c>
      <c r="J16" s="109"/>
    </row>
    <row r="17" spans="1:10" x14ac:dyDescent="0.2">
      <c r="A17" s="112" t="s">
        <v>63</v>
      </c>
      <c r="B17" s="96" t="s">
        <v>19</v>
      </c>
      <c r="C17" s="96">
        <v>561</v>
      </c>
      <c r="D17" s="96"/>
      <c r="E17" s="108">
        <f t="shared" si="0"/>
        <v>54.466019417475728</v>
      </c>
      <c r="F17" s="109"/>
      <c r="G17" s="166">
        <f t="shared" si="1"/>
        <v>0.21042546872077061</v>
      </c>
      <c r="H17" s="166"/>
      <c r="I17" s="109">
        <f t="shared" si="2"/>
        <v>3.2940270242654628</v>
      </c>
      <c r="J17" s="109"/>
    </row>
    <row r="18" spans="1:10" x14ac:dyDescent="0.2">
      <c r="A18" s="112" t="s">
        <v>64</v>
      </c>
      <c r="B18" s="96" t="s">
        <v>18</v>
      </c>
      <c r="C18" s="96">
        <v>767</v>
      </c>
      <c r="D18" s="96"/>
      <c r="E18" s="108">
        <f t="shared" si="0"/>
        <v>74.466019417475721</v>
      </c>
      <c r="F18" s="109"/>
      <c r="G18" s="166">
        <f t="shared" si="1"/>
        <v>0.21126952591222267</v>
      </c>
      <c r="H18" s="166"/>
      <c r="I18" s="109">
        <f t="shared" si="2"/>
        <v>3.2808668338089184</v>
      </c>
      <c r="J18" s="109"/>
    </row>
    <row r="19" spans="1:10" x14ac:dyDescent="0.2">
      <c r="A19" s="112" t="s">
        <v>65</v>
      </c>
      <c r="B19" s="96" t="s">
        <v>17</v>
      </c>
      <c r="C19" s="96">
        <v>891</v>
      </c>
      <c r="D19" s="96"/>
      <c r="E19" s="108">
        <f t="shared" si="0"/>
        <v>86.50485436893203</v>
      </c>
      <c r="F19" s="109"/>
      <c r="G19" s="166">
        <f t="shared" si="1"/>
        <v>0.18268886511927615</v>
      </c>
      <c r="H19" s="166"/>
      <c r="I19" s="109">
        <f t="shared" si="2"/>
        <v>3.7941402729027565</v>
      </c>
      <c r="J19" s="109"/>
    </row>
    <row r="20" spans="1:10" x14ac:dyDescent="0.2">
      <c r="A20" s="112" t="s">
        <v>66</v>
      </c>
      <c r="B20" s="96" t="s">
        <v>16</v>
      </c>
      <c r="C20" s="96">
        <v>1050</v>
      </c>
      <c r="D20" s="96"/>
      <c r="E20" s="108">
        <f t="shared" si="0"/>
        <v>101.94174757281553</v>
      </c>
      <c r="F20" s="109"/>
      <c r="G20" s="166">
        <f t="shared" si="1"/>
        <v>0.13017139736984659</v>
      </c>
      <c r="H20" s="166"/>
      <c r="I20" s="109">
        <f t="shared" si="2"/>
        <v>5.3248808460629506</v>
      </c>
      <c r="J20" s="109"/>
    </row>
    <row r="21" spans="1:10" x14ac:dyDescent="0.2">
      <c r="A21" s="113" t="s">
        <v>67</v>
      </c>
      <c r="B21" s="96" t="s">
        <v>15</v>
      </c>
      <c r="C21" s="96">
        <v>1165</v>
      </c>
      <c r="D21" s="96">
        <v>1</v>
      </c>
      <c r="E21" s="108">
        <f t="shared" si="0"/>
        <v>113.10679611650485</v>
      </c>
      <c r="F21" s="109">
        <f t="shared" si="0"/>
        <v>9.7087378640776698E-2</v>
      </c>
      <c r="G21" s="166">
        <f t="shared" si="1"/>
        <v>0.12618664442240213</v>
      </c>
      <c r="H21" s="166"/>
      <c r="I21" s="109">
        <f t="shared" si="2"/>
        <v>5.4930312453644241</v>
      </c>
      <c r="J21" s="109"/>
    </row>
    <row r="22" spans="1:10" x14ac:dyDescent="0.2">
      <c r="A22" s="112" t="s">
        <v>68</v>
      </c>
      <c r="B22" s="96" t="s">
        <v>14</v>
      </c>
      <c r="C22" s="96">
        <v>1291</v>
      </c>
      <c r="D22" s="96">
        <v>1</v>
      </c>
      <c r="E22" s="108">
        <f t="shared" si="0"/>
        <v>125.33980582524271</v>
      </c>
      <c r="F22" s="109">
        <f t="shared" si="0"/>
        <v>9.7087378640776698E-2</v>
      </c>
      <c r="G22" s="166">
        <f t="shared" si="1"/>
        <v>0.13026470001150492</v>
      </c>
      <c r="H22" s="166"/>
      <c r="I22" s="109">
        <f t="shared" si="2"/>
        <v>5.3210668776631493</v>
      </c>
      <c r="J22" s="109"/>
    </row>
    <row r="23" spans="1:10" x14ac:dyDescent="0.2">
      <c r="A23" s="112" t="s">
        <v>69</v>
      </c>
      <c r="B23" s="96" t="s">
        <v>13</v>
      </c>
      <c r="C23" s="96">
        <v>1476</v>
      </c>
      <c r="D23" s="96">
        <v>3</v>
      </c>
      <c r="E23" s="108">
        <f t="shared" si="0"/>
        <v>143.30097087378641</v>
      </c>
      <c r="F23" s="109">
        <f t="shared" si="0"/>
        <v>0.29126213592233008</v>
      </c>
      <c r="G23" s="166">
        <f t="shared" si="1"/>
        <v>0.13845894511304976</v>
      </c>
      <c r="H23" s="166">
        <f t="shared" si="1"/>
        <v>0.57564627324851148</v>
      </c>
      <c r="I23" s="109">
        <f t="shared" si="2"/>
        <v>5.0061567347201761</v>
      </c>
      <c r="J23" s="109">
        <f>LN(2)/H23</f>
        <v>1.2041199826559246</v>
      </c>
    </row>
    <row r="24" spans="1:10" x14ac:dyDescent="0.2">
      <c r="A24" s="112" t="s">
        <v>70</v>
      </c>
      <c r="B24" s="96" t="s">
        <v>12</v>
      </c>
      <c r="C24" s="96">
        <v>1768</v>
      </c>
      <c r="D24" s="96">
        <v>10</v>
      </c>
      <c r="E24" s="108">
        <f t="shared" si="0"/>
        <v>171.65048543689321</v>
      </c>
      <c r="F24" s="109">
        <f t="shared" si="0"/>
        <v>0.97087378640776689</v>
      </c>
      <c r="G24" s="166">
        <f t="shared" ref="G24:H39" si="3">LN(C26/C22)/4</f>
        <v>0.15542922620211394</v>
      </c>
      <c r="H24" s="166">
        <f t="shared" si="3"/>
        <v>0.62122666244700009</v>
      </c>
      <c r="I24" s="109">
        <f t="shared" si="2"/>
        <v>4.4595678528219942</v>
      </c>
      <c r="J24" s="109">
        <f t="shared" si="2"/>
        <v>1.1157717826045193</v>
      </c>
    </row>
    <row r="25" spans="1:10" x14ac:dyDescent="0.2">
      <c r="A25" s="113" t="s">
        <v>71</v>
      </c>
      <c r="B25" s="105" t="s">
        <v>11</v>
      </c>
      <c r="C25" s="105">
        <v>2027</v>
      </c>
      <c r="D25" s="105">
        <v>10</v>
      </c>
      <c r="E25" s="108">
        <f t="shared" si="0"/>
        <v>196.79611650485435</v>
      </c>
      <c r="F25" s="109">
        <f t="shared" si="0"/>
        <v>0.97087378640776689</v>
      </c>
      <c r="G25" s="166">
        <f t="shared" si="3"/>
        <v>0.14790462975539911</v>
      </c>
      <c r="H25" s="166">
        <f t="shared" si="3"/>
        <v>0.4336502638470266</v>
      </c>
      <c r="I25" s="109">
        <f t="shared" si="2"/>
        <v>4.6864468117479099</v>
      </c>
      <c r="J25" s="109">
        <f t="shared" si="2"/>
        <v>1.5984013808981752</v>
      </c>
    </row>
    <row r="26" spans="1:10" x14ac:dyDescent="0.2">
      <c r="A26" s="112" t="s">
        <v>72</v>
      </c>
      <c r="B26" s="96" t="s">
        <v>10</v>
      </c>
      <c r="C26" s="96">
        <v>2404</v>
      </c>
      <c r="D26" s="96">
        <v>12</v>
      </c>
      <c r="E26" s="108">
        <f t="shared" si="0"/>
        <v>233.39805825242718</v>
      </c>
      <c r="F26" s="109">
        <f t="shared" si="0"/>
        <v>1.1650485436893203</v>
      </c>
      <c r="G26" s="166">
        <f t="shared" si="3"/>
        <v>0.11725333001172102</v>
      </c>
      <c r="H26" s="166">
        <f t="shared" si="3"/>
        <v>0.20822728073377597</v>
      </c>
      <c r="I26" s="109">
        <f t="shared" si="2"/>
        <v>5.9115351392634743</v>
      </c>
      <c r="J26" s="109">
        <f t="shared" si="2"/>
        <v>3.3288010010856941</v>
      </c>
    </row>
    <row r="27" spans="1:10" x14ac:dyDescent="0.2">
      <c r="A27" s="112" t="s">
        <v>73</v>
      </c>
      <c r="B27" s="96" t="s">
        <v>9</v>
      </c>
      <c r="C27" s="96">
        <v>2667</v>
      </c>
      <c r="D27" s="96">
        <v>17</v>
      </c>
      <c r="E27" s="108">
        <f t="shared" si="0"/>
        <v>258.93203883495141</v>
      </c>
      <c r="F27" s="109">
        <f t="shared" si="0"/>
        <v>1.6504854368932038</v>
      </c>
      <c r="G27" s="166">
        <f t="shared" si="3"/>
        <v>9.8845802822730366E-2</v>
      </c>
      <c r="H27" s="166">
        <f t="shared" si="3"/>
        <v>0.25740485429528953</v>
      </c>
      <c r="I27" s="109">
        <f t="shared" si="2"/>
        <v>7.0124088303782859</v>
      </c>
      <c r="J27" s="109">
        <f t="shared" si="2"/>
        <v>2.6928287054166473</v>
      </c>
    </row>
    <row r="28" spans="1:10" x14ac:dyDescent="0.2">
      <c r="A28" s="112" t="s">
        <v>74</v>
      </c>
      <c r="B28" s="96" t="s">
        <v>8</v>
      </c>
      <c r="C28" s="96">
        <v>2826</v>
      </c>
      <c r="D28" s="96">
        <v>23</v>
      </c>
      <c r="E28" s="108">
        <f t="shared" si="0"/>
        <v>274.36893203883494</v>
      </c>
      <c r="F28" s="109">
        <f t="shared" si="0"/>
        <v>2.233009708737864</v>
      </c>
      <c r="G28" s="166">
        <f t="shared" si="3"/>
        <v>8.0255475582852523E-2</v>
      </c>
      <c r="H28" s="166">
        <f t="shared" si="3"/>
        <v>0.26761035292535335</v>
      </c>
      <c r="I28" s="109">
        <f t="shared" si="2"/>
        <v>8.6367587448206944</v>
      </c>
      <c r="J28" s="109">
        <f t="shared" si="2"/>
        <v>2.5901358934095136</v>
      </c>
    </row>
    <row r="29" spans="1:10" x14ac:dyDescent="0.2">
      <c r="A29" s="112" t="s">
        <v>75</v>
      </c>
      <c r="B29" s="96" t="s">
        <v>7</v>
      </c>
      <c r="C29" s="96">
        <v>3010</v>
      </c>
      <c r="D29" s="96">
        <v>28</v>
      </c>
      <c r="E29" s="108">
        <f t="shared" si="0"/>
        <v>292.23300970873782</v>
      </c>
      <c r="F29" s="109">
        <f t="shared" si="0"/>
        <v>2.7184466019417473</v>
      </c>
      <c r="G29" s="166">
        <f t="shared" si="3"/>
        <v>7.4786479878402409E-2</v>
      </c>
      <c r="H29" s="166">
        <f t="shared" si="3"/>
        <v>0.23199669290933658</v>
      </c>
      <c r="I29" s="109">
        <f t="shared" si="2"/>
        <v>9.2683487936182338</v>
      </c>
      <c r="J29" s="109">
        <f t="shared" si="2"/>
        <v>2.9877459539081643</v>
      </c>
    </row>
    <row r="30" spans="1:10" x14ac:dyDescent="0.2">
      <c r="A30" s="117" t="s">
        <v>76</v>
      </c>
      <c r="B30" s="118" t="s">
        <v>6</v>
      </c>
      <c r="C30" s="118">
        <v>3314</v>
      </c>
      <c r="D30" s="118">
        <v>35</v>
      </c>
      <c r="E30" s="119">
        <f>C30/10.3</f>
        <v>321.74757281553394</v>
      </c>
      <c r="F30" s="120">
        <f>D30/10.3</f>
        <v>3.3980582524271843</v>
      </c>
      <c r="G30" s="167">
        <f t="shared" si="3"/>
        <v>7.8274849444262384E-2</v>
      </c>
      <c r="H30" s="167">
        <f t="shared" si="3"/>
        <v>0.18908152054536925</v>
      </c>
      <c r="I30" s="120">
        <f t="shared" si="2"/>
        <v>8.855298802631598</v>
      </c>
      <c r="J30" s="120">
        <f t="shared" si="2"/>
        <v>3.6658642185693009</v>
      </c>
    </row>
    <row r="31" spans="1:10" x14ac:dyDescent="0.2">
      <c r="A31" s="112" t="s">
        <v>79</v>
      </c>
      <c r="B31" s="96" t="s">
        <v>5</v>
      </c>
      <c r="C31" s="96">
        <v>3597</v>
      </c>
      <c r="D31" s="96">
        <v>43</v>
      </c>
      <c r="E31" s="108">
        <f t="shared" si="0"/>
        <v>349.22330097087377</v>
      </c>
      <c r="F31" s="109">
        <f t="shared" si="0"/>
        <v>4.174757281553398</v>
      </c>
      <c r="G31" s="166">
        <f t="shared" si="3"/>
        <v>8.3167035659414232E-2</v>
      </c>
      <c r="H31" s="166">
        <f t="shared" si="3"/>
        <v>0.17771168941483653</v>
      </c>
      <c r="I31" s="109">
        <f t="shared" si="2"/>
        <v>8.3343980588477713</v>
      </c>
      <c r="J31" s="109">
        <f t="shared" si="2"/>
        <v>3.9004028538714506</v>
      </c>
    </row>
    <row r="32" spans="1:10" x14ac:dyDescent="0.2">
      <c r="A32" s="112" t="s">
        <v>80</v>
      </c>
      <c r="B32" s="96" t="s">
        <v>4</v>
      </c>
      <c r="C32" s="96">
        <v>3865</v>
      </c>
      <c r="D32" s="96">
        <v>49</v>
      </c>
      <c r="E32" s="108">
        <f t="shared" si="0"/>
        <v>375.24271844660194</v>
      </c>
      <c r="F32" s="109">
        <f t="shared" si="0"/>
        <v>4.7572815533980579</v>
      </c>
      <c r="G32" s="166">
        <f t="shared" si="3"/>
        <v>7.5422579199908676E-2</v>
      </c>
      <c r="H32" s="166">
        <f t="shared" si="3"/>
        <v>0.15857667013425297</v>
      </c>
      <c r="I32" s="109">
        <f t="shared" si="2"/>
        <v>9.1901813477201344</v>
      </c>
      <c r="J32" s="109">
        <f t="shared" si="2"/>
        <v>4.3710539512093316</v>
      </c>
    </row>
    <row r="33" spans="1:10" x14ac:dyDescent="0.2">
      <c r="A33" s="112" t="s">
        <v>81</v>
      </c>
      <c r="B33" s="96" t="s">
        <v>3</v>
      </c>
      <c r="C33" s="96">
        <v>4198</v>
      </c>
      <c r="D33" s="96">
        <v>57</v>
      </c>
      <c r="E33" s="108">
        <f t="shared" si="0"/>
        <v>407.57281553398053</v>
      </c>
      <c r="F33" s="109">
        <f t="shared" si="0"/>
        <v>5.5339805825242712</v>
      </c>
      <c r="G33" s="166">
        <f t="shared" si="3"/>
        <v>6.1380315406875739E-2</v>
      </c>
      <c r="H33" s="166">
        <f t="shared" si="3"/>
        <v>0.13571624437765181</v>
      </c>
      <c r="I33" s="109">
        <f t="shared" si="2"/>
        <v>11.292662410827232</v>
      </c>
      <c r="J33" s="109">
        <f t="shared" si="2"/>
        <v>5.1073265675636748</v>
      </c>
    </row>
    <row r="34" spans="1:10" x14ac:dyDescent="0.2">
      <c r="A34" s="112" t="s">
        <v>82</v>
      </c>
      <c r="B34" s="96" t="s">
        <v>2</v>
      </c>
      <c r="C34" s="96">
        <v>4481</v>
      </c>
      <c r="D34" s="96">
        <v>66</v>
      </c>
      <c r="E34" s="108">
        <f t="shared" si="0"/>
        <v>435.04854368932035</v>
      </c>
      <c r="F34" s="109">
        <f t="shared" si="0"/>
        <v>6.407766990291262</v>
      </c>
      <c r="G34" s="166">
        <f t="shared" si="3"/>
        <v>5.5928150060476516E-2</v>
      </c>
      <c r="H34" s="166">
        <f t="shared" si="3"/>
        <v>0.12872473728840664</v>
      </c>
      <c r="I34" s="109">
        <f t="shared" si="2"/>
        <v>12.393529551941693</v>
      </c>
      <c r="J34" s="109">
        <f t="shared" si="2"/>
        <v>5.3847239867109238</v>
      </c>
    </row>
    <row r="35" spans="1:10" x14ac:dyDescent="0.2">
      <c r="A35" s="113" t="s">
        <v>85</v>
      </c>
      <c r="B35" s="105" t="s">
        <v>1</v>
      </c>
      <c r="C35" s="105">
        <v>4598</v>
      </c>
      <c r="D35" s="105">
        <v>74</v>
      </c>
      <c r="E35" s="108">
        <f t="shared" si="0"/>
        <v>446.40776699029124</v>
      </c>
      <c r="F35" s="109">
        <f t="shared" si="0"/>
        <v>7.1844660194174752</v>
      </c>
      <c r="G35" s="166">
        <f t="shared" si="3"/>
        <v>4.5202940678301634E-2</v>
      </c>
      <c r="H35" s="166">
        <f t="shared" si="3"/>
        <v>0.11968432730362252</v>
      </c>
      <c r="I35" s="109">
        <f t="shared" si="2"/>
        <v>15.33411698793903</v>
      </c>
      <c r="J35" s="109">
        <f t="shared" si="2"/>
        <v>5.7914615570468735</v>
      </c>
    </row>
    <row r="36" spans="1:10" x14ac:dyDescent="0.2">
      <c r="A36" s="114" t="s">
        <v>89</v>
      </c>
      <c r="B36" s="105" t="s">
        <v>0</v>
      </c>
      <c r="C36" s="105">
        <v>4834</v>
      </c>
      <c r="D36" s="105">
        <v>82</v>
      </c>
      <c r="E36" s="108">
        <f t="shared" si="0"/>
        <v>469.32038834951453</v>
      </c>
      <c r="F36" s="109">
        <f t="shared" si="0"/>
        <v>7.9611650485436884</v>
      </c>
      <c r="G36" s="166">
        <f t="shared" si="3"/>
        <v>4.3094666182214796E-2</v>
      </c>
      <c r="H36" s="166">
        <f t="shared" si="3"/>
        <v>0.12079352310887013</v>
      </c>
      <c r="I36" s="109">
        <f t="shared" si="2"/>
        <v>16.084291676124124</v>
      </c>
      <c r="J36" s="109">
        <f t="shared" si="2"/>
        <v>5.7382810164019959</v>
      </c>
    </row>
    <row r="37" spans="1:10" x14ac:dyDescent="0.2">
      <c r="A37" s="115" t="s">
        <v>90</v>
      </c>
      <c r="B37" s="96" t="s">
        <v>83</v>
      </c>
      <c r="C37" s="105">
        <v>5030</v>
      </c>
      <c r="D37" s="105">
        <v>92</v>
      </c>
      <c r="E37" s="108">
        <f t="shared" si="0"/>
        <v>488.34951456310677</v>
      </c>
      <c r="F37" s="109">
        <f t="shared" si="0"/>
        <v>8.9320388349514559</v>
      </c>
      <c r="G37" s="166">
        <f t="shared" si="3"/>
        <v>4.8436636366326669E-2</v>
      </c>
      <c r="H37" s="166">
        <f t="shared" si="3"/>
        <v>0.1145272103983966</v>
      </c>
      <c r="I37" s="109">
        <f t="shared" si="2"/>
        <v>14.310390492801103</v>
      </c>
      <c r="J37" s="109">
        <f t="shared" si="2"/>
        <v>6.0522488773519401</v>
      </c>
    </row>
    <row r="38" spans="1:10" x14ac:dyDescent="0.2">
      <c r="A38" s="115" t="s">
        <v>94</v>
      </c>
      <c r="B38" s="96" t="s">
        <v>84</v>
      </c>
      <c r="C38" s="96">
        <v>5324</v>
      </c>
      <c r="D38" s="96">
        <v>107</v>
      </c>
      <c r="E38" s="108">
        <f t="shared" ref="E38:F69" si="4">C38/10.3</f>
        <v>516.89320388349506</v>
      </c>
      <c r="F38" s="109">
        <f t="shared" si="4"/>
        <v>10.388349514563107</v>
      </c>
      <c r="G38" s="166">
        <f t="shared" si="3"/>
        <v>4.3120387366157947E-2</v>
      </c>
      <c r="H38" s="166">
        <f t="shared" si="3"/>
        <v>0.11132775416384103</v>
      </c>
      <c r="I38" s="109">
        <f t="shared" si="2"/>
        <v>16.074697443556502</v>
      </c>
      <c r="J38" s="109">
        <f t="shared" si="2"/>
        <v>6.2261848877310575</v>
      </c>
    </row>
    <row r="39" spans="1:10" x14ac:dyDescent="0.2">
      <c r="A39" s="116" t="s">
        <v>95</v>
      </c>
      <c r="B39" s="96" t="s">
        <v>86</v>
      </c>
      <c r="C39" s="96">
        <v>5581</v>
      </c>
      <c r="D39" s="96">
        <v>117</v>
      </c>
      <c r="E39" s="108">
        <f t="shared" si="4"/>
        <v>541.84466019417471</v>
      </c>
      <c r="F39" s="109">
        <f t="shared" si="4"/>
        <v>11.359223300970873</v>
      </c>
      <c r="G39" s="166">
        <f t="shared" si="3"/>
        <v>4.047560932965942E-2</v>
      </c>
      <c r="H39" s="166">
        <f t="shared" si="3"/>
        <v>9.7716577171752902E-2</v>
      </c>
      <c r="I39" s="109">
        <f t="shared" si="2"/>
        <v>17.125058573288136</v>
      </c>
      <c r="J39" s="109">
        <f t="shared" si="2"/>
        <v>7.093445151497944</v>
      </c>
    </row>
    <row r="40" spans="1:10" x14ac:dyDescent="0.2">
      <c r="A40" s="115" t="s">
        <v>96</v>
      </c>
      <c r="B40" s="96" t="s">
        <v>87</v>
      </c>
      <c r="C40" s="96">
        <v>5744</v>
      </c>
      <c r="D40" s="96">
        <v>128</v>
      </c>
      <c r="E40" s="108">
        <f t="shared" si="4"/>
        <v>557.6699029126213</v>
      </c>
      <c r="F40" s="109">
        <f t="shared" si="4"/>
        <v>12.427184466019417</v>
      </c>
      <c r="G40" s="166">
        <f t="shared" ref="G40:H55" si="5">LN(C42/C38)/4</f>
        <v>3.0008610934210228E-2</v>
      </c>
      <c r="H40" s="166">
        <f t="shared" si="5"/>
        <v>7.7694446811607559E-2</v>
      </c>
      <c r="I40" s="109">
        <f t="shared" si="2"/>
        <v>23.098276094137631</v>
      </c>
      <c r="J40" s="109">
        <f t="shared" si="2"/>
        <v>8.9214507471901978</v>
      </c>
    </row>
    <row r="41" spans="1:10" x14ac:dyDescent="0.2">
      <c r="A41" s="115" t="s">
        <v>97</v>
      </c>
      <c r="B41" s="96" t="s">
        <v>88</v>
      </c>
      <c r="C41" s="96">
        <v>5914</v>
      </c>
      <c r="D41" s="96">
        <v>136</v>
      </c>
      <c r="E41" s="108">
        <f t="shared" si="4"/>
        <v>574.17475728155341</v>
      </c>
      <c r="F41" s="109">
        <f t="shared" si="4"/>
        <v>13.203883495145631</v>
      </c>
      <c r="G41" s="166">
        <f t="shared" si="5"/>
        <v>2.1038841085500123E-2</v>
      </c>
      <c r="H41" s="166">
        <f t="shared" si="5"/>
        <v>7.351796763763796E-2</v>
      </c>
      <c r="I41" s="109">
        <f t="shared" si="2"/>
        <v>32.946072349852926</v>
      </c>
      <c r="J41" s="109">
        <f t="shared" si="2"/>
        <v>9.4282690726217044</v>
      </c>
    </row>
    <row r="42" spans="1:10" x14ac:dyDescent="0.2">
      <c r="A42" s="115" t="s">
        <v>102</v>
      </c>
      <c r="B42" s="96" t="s">
        <v>98</v>
      </c>
      <c r="C42" s="96">
        <v>6003</v>
      </c>
      <c r="D42" s="96">
        <v>146</v>
      </c>
      <c r="E42" s="108">
        <f t="shared" si="4"/>
        <v>582.81553398058247</v>
      </c>
      <c r="F42" s="109">
        <f t="shared" si="4"/>
        <v>14.174757281553397</v>
      </c>
      <c r="G42" s="166">
        <f t="shared" si="5"/>
        <v>1.7195984003107543E-2</v>
      </c>
      <c r="H42" s="166">
        <f t="shared" si="5"/>
        <v>6.4989381109231512E-2</v>
      </c>
      <c r="I42" s="109">
        <f t="shared" si="2"/>
        <v>40.308666281306401</v>
      </c>
      <c r="J42" s="109">
        <f t="shared" si="2"/>
        <v>10.665545181834116</v>
      </c>
    </row>
    <row r="43" spans="1:10" x14ac:dyDescent="0.2">
      <c r="A43" s="115" t="s">
        <v>104</v>
      </c>
      <c r="B43" s="96" t="s">
        <v>99</v>
      </c>
      <c r="C43" s="96">
        <v>6071</v>
      </c>
      <c r="D43" s="96">
        <v>157</v>
      </c>
      <c r="E43" s="108">
        <f t="shared" si="4"/>
        <v>589.4174757281553</v>
      </c>
      <c r="F43" s="109">
        <f t="shared" si="4"/>
        <v>15.242718446601941</v>
      </c>
      <c r="G43" s="166">
        <f t="shared" si="5"/>
        <v>1.6322144488800774E-2</v>
      </c>
      <c r="H43" s="166">
        <f t="shared" si="5"/>
        <v>4.9833225655122826E-2</v>
      </c>
      <c r="I43" s="109">
        <f t="shared" si="2"/>
        <v>42.466673483716505</v>
      </c>
      <c r="J43" s="109">
        <f t="shared" si="2"/>
        <v>13.909338025937926</v>
      </c>
    </row>
    <row r="44" spans="1:10" x14ac:dyDescent="0.2">
      <c r="A44" s="115" t="s">
        <v>159</v>
      </c>
      <c r="B44" s="96" t="s">
        <v>100</v>
      </c>
      <c r="C44" s="96">
        <v>6153</v>
      </c>
      <c r="D44" s="96">
        <v>166</v>
      </c>
      <c r="E44" s="108">
        <f t="shared" si="4"/>
        <v>597.37864077669894</v>
      </c>
      <c r="F44" s="109">
        <f t="shared" si="4"/>
        <v>16.11650485436893</v>
      </c>
      <c r="G44" s="166">
        <f t="shared" si="5"/>
        <v>1.7761323030361167E-2</v>
      </c>
      <c r="H44" s="166">
        <f t="shared" si="5"/>
        <v>3.508933942373061E-2</v>
      </c>
      <c r="I44" s="109">
        <f t="shared" si="2"/>
        <v>39.02565024998875</v>
      </c>
      <c r="J44" s="109">
        <f t="shared" si="2"/>
        <v>19.753782543172527</v>
      </c>
    </row>
    <row r="45" spans="1:10" x14ac:dyDescent="0.2">
      <c r="A45" s="116" t="s">
        <v>105</v>
      </c>
      <c r="B45" s="105" t="s">
        <v>101</v>
      </c>
      <c r="C45" s="105">
        <v>6313</v>
      </c>
      <c r="D45" s="105">
        <v>166</v>
      </c>
      <c r="E45" s="108">
        <f t="shared" si="4"/>
        <v>612.91262135922329</v>
      </c>
      <c r="F45" s="109">
        <f t="shared" si="4"/>
        <v>16.11650485436893</v>
      </c>
      <c r="G45" s="166">
        <f t="shared" si="5"/>
        <v>1.9404923553610891E-2</v>
      </c>
      <c r="H45" s="166">
        <f t="shared" si="5"/>
        <v>2.8559547422460925E-2</v>
      </c>
      <c r="I45" s="109">
        <f t="shared" si="2"/>
        <v>35.720170638392631</v>
      </c>
      <c r="J45" s="109">
        <f t="shared" si="2"/>
        <v>24.270243862996693</v>
      </c>
    </row>
    <row r="46" spans="1:10" x14ac:dyDescent="0.2">
      <c r="A46" s="115" t="s">
        <v>106</v>
      </c>
      <c r="B46" s="96" t="s">
        <v>103</v>
      </c>
      <c r="C46" s="96">
        <v>6445</v>
      </c>
      <c r="D46" s="96">
        <v>168</v>
      </c>
      <c r="E46" s="108">
        <f t="shared" si="4"/>
        <v>625.72815533980577</v>
      </c>
      <c r="F46" s="109">
        <f t="shared" si="4"/>
        <v>16.310679611650485</v>
      </c>
      <c r="G46" s="166">
        <f t="shared" si="5"/>
        <v>2.0020053031798681E-2</v>
      </c>
      <c r="H46" s="166">
        <f t="shared" si="5"/>
        <v>2.0242265633416773E-2</v>
      </c>
      <c r="I46" s="109">
        <f t="shared" si="2"/>
        <v>34.622644578363044</v>
      </c>
      <c r="J46" s="109">
        <f t="shared" si="2"/>
        <v>34.242569142836913</v>
      </c>
    </row>
    <row r="47" spans="1:10" x14ac:dyDescent="0.2">
      <c r="A47" s="107" t="s">
        <v>111</v>
      </c>
      <c r="B47" s="96" t="s">
        <v>107</v>
      </c>
      <c r="C47" s="96">
        <v>6561</v>
      </c>
      <c r="D47" s="96">
        <v>176</v>
      </c>
      <c r="E47" s="108">
        <f t="shared" si="4"/>
        <v>636.99029126213588</v>
      </c>
      <c r="F47" s="109">
        <f t="shared" si="4"/>
        <v>17.087378640776699</v>
      </c>
      <c r="G47" s="166">
        <f t="shared" si="5"/>
        <v>1.7028997226652413E-2</v>
      </c>
      <c r="H47" s="166">
        <f t="shared" si="5"/>
        <v>3.2439806675774778E-2</v>
      </c>
      <c r="I47" s="109">
        <f t="shared" si="2"/>
        <v>40.703934079869789</v>
      </c>
      <c r="J47" s="109">
        <f t="shared" si="2"/>
        <v>21.367179758120137</v>
      </c>
    </row>
    <row r="48" spans="1:10" x14ac:dyDescent="0.2">
      <c r="A48" s="107" t="s">
        <v>113</v>
      </c>
      <c r="B48" s="96" t="s">
        <v>108</v>
      </c>
      <c r="C48" s="96">
        <v>6666</v>
      </c>
      <c r="D48" s="96">
        <v>180</v>
      </c>
      <c r="E48" s="108">
        <f t="shared" si="4"/>
        <v>647.18446601941741</v>
      </c>
      <c r="F48" s="109">
        <f t="shared" si="4"/>
        <v>17.475728155339805</v>
      </c>
      <c r="G48" s="166">
        <f t="shared" si="5"/>
        <v>1.7488598777650948E-2</v>
      </c>
      <c r="H48" s="166">
        <f t="shared" si="5"/>
        <v>3.8537669956814589E-2</v>
      </c>
      <c r="I48" s="109">
        <f t="shared" si="2"/>
        <v>39.634231957207042</v>
      </c>
      <c r="J48" s="109">
        <f t="shared" si="2"/>
        <v>17.98622442240768</v>
      </c>
    </row>
    <row r="49" spans="1:10" x14ac:dyDescent="0.2">
      <c r="A49" s="107" t="s">
        <v>114</v>
      </c>
      <c r="B49" s="96" t="s">
        <v>109</v>
      </c>
      <c r="C49" s="96">
        <v>6758</v>
      </c>
      <c r="D49" s="96">
        <v>189</v>
      </c>
      <c r="E49" s="108">
        <f t="shared" si="4"/>
        <v>656.11650485436894</v>
      </c>
      <c r="F49" s="109">
        <f t="shared" si="4"/>
        <v>18.349514563106794</v>
      </c>
      <c r="G49" s="166">
        <f t="shared" si="5"/>
        <v>1.7793778746975769E-2</v>
      </c>
      <c r="H49" s="166">
        <f t="shared" si="5"/>
        <v>3.6908999701516169E-2</v>
      </c>
      <c r="I49" s="109">
        <f t="shared" si="2"/>
        <v>38.954467761815494</v>
      </c>
      <c r="J49" s="109">
        <f t="shared" si="2"/>
        <v>18.779896127379246</v>
      </c>
    </row>
    <row r="50" spans="1:10" s="178" customFormat="1" x14ac:dyDescent="0.2">
      <c r="A50" s="173" t="s">
        <v>125</v>
      </c>
      <c r="B50" s="174" t="s">
        <v>110</v>
      </c>
      <c r="C50" s="174">
        <v>6912</v>
      </c>
      <c r="D50" s="174">
        <v>196</v>
      </c>
      <c r="E50" s="175">
        <f t="shared" si="4"/>
        <v>671.06796116504847</v>
      </c>
      <c r="F50" s="176">
        <f t="shared" si="4"/>
        <v>19.029126213592232</v>
      </c>
      <c r="G50" s="177">
        <f t="shared" si="5"/>
        <v>1.7313215922162513E-2</v>
      </c>
      <c r="H50" s="177">
        <f t="shared" si="5"/>
        <v>3.3729829474842661E-2</v>
      </c>
      <c r="I50" s="176">
        <f t="shared" si="2"/>
        <v>40.035726677020932</v>
      </c>
      <c r="J50" s="176">
        <f t="shared" si="2"/>
        <v>20.549975833021271</v>
      </c>
    </row>
    <row r="51" spans="1:10" x14ac:dyDescent="0.2">
      <c r="A51" s="107" t="s">
        <v>126</v>
      </c>
      <c r="B51" s="96" t="s">
        <v>112</v>
      </c>
      <c r="C51" s="15">
        <v>7045</v>
      </c>
      <c r="D51" s="15">
        <v>204</v>
      </c>
      <c r="E51" s="108">
        <f t="shared" si="4"/>
        <v>683.98058252427177</v>
      </c>
      <c r="F51" s="109">
        <f t="shared" si="4"/>
        <v>19.805825242718445</v>
      </c>
      <c r="G51" s="166">
        <f t="shared" si="5"/>
        <v>1.5803784798766908E-2</v>
      </c>
      <c r="H51" s="166">
        <f t="shared" si="5"/>
        <v>2.8709814903092504E-2</v>
      </c>
      <c r="I51" s="109">
        <f t="shared" si="2"/>
        <v>43.859568412626587</v>
      </c>
      <c r="J51" s="109">
        <f t="shared" si="2"/>
        <v>24.143213145037809</v>
      </c>
    </row>
    <row r="52" spans="1:10" x14ac:dyDescent="0.2">
      <c r="A52" s="107" t="s">
        <v>127</v>
      </c>
      <c r="B52" s="96" t="s">
        <v>34</v>
      </c>
      <c r="C52" s="15">
        <v>7144</v>
      </c>
      <c r="D52" s="15">
        <v>206</v>
      </c>
      <c r="E52" s="108">
        <f t="shared" si="4"/>
        <v>693.59223300970871</v>
      </c>
      <c r="F52" s="109">
        <f t="shared" si="4"/>
        <v>20</v>
      </c>
      <c r="G52" s="166">
        <f t="shared" si="5"/>
        <v>1.3139602036353436E-2</v>
      </c>
      <c r="H52" s="166">
        <f t="shared" si="5"/>
        <v>2.659510088964295E-2</v>
      </c>
      <c r="I52" s="109">
        <f t="shared" si="2"/>
        <v>52.752524668723588</v>
      </c>
      <c r="J52" s="109">
        <f t="shared" si="2"/>
        <v>26.062964883501561</v>
      </c>
    </row>
    <row r="53" spans="1:10" x14ac:dyDescent="0.2">
      <c r="A53" s="107" t="s">
        <v>128</v>
      </c>
      <c r="B53" s="96" t="s">
        <v>35</v>
      </c>
      <c r="C53" s="96">
        <v>7199</v>
      </c>
      <c r="D53" s="15">
        <v>212</v>
      </c>
      <c r="E53" s="108">
        <f t="shared" si="4"/>
        <v>698.93203883495141</v>
      </c>
      <c r="F53" s="109">
        <f t="shared" si="4"/>
        <v>20.582524271844658</v>
      </c>
      <c r="G53" s="166">
        <f t="shared" si="5"/>
        <v>1.1071279505046971E-2</v>
      </c>
      <c r="H53" s="166">
        <f t="shared" si="5"/>
        <v>2.1139347007015741E-2</v>
      </c>
      <c r="I53" s="109">
        <f t="shared" si="2"/>
        <v>62.60768506873719</v>
      </c>
      <c r="J53" s="109">
        <f t="shared" si="2"/>
        <v>32.789431969204301</v>
      </c>
    </row>
    <row r="54" spans="1:10" x14ac:dyDescent="0.2">
      <c r="A54" s="107" t="s">
        <v>129</v>
      </c>
      <c r="B54" s="96" t="s">
        <v>36</v>
      </c>
      <c r="C54" s="15">
        <v>7285</v>
      </c>
      <c r="D54" s="15">
        <v>218</v>
      </c>
      <c r="E54" s="108">
        <f t="shared" si="4"/>
        <v>707.28155339805824</v>
      </c>
      <c r="F54" s="109">
        <f t="shared" si="4"/>
        <v>21.16504854368932</v>
      </c>
      <c r="G54" s="166">
        <f t="shared" si="5"/>
        <v>9.341746172339049E-3</v>
      </c>
      <c r="H54" s="166">
        <f t="shared" si="5"/>
        <v>2.0942470766364685E-2</v>
      </c>
      <c r="I54" s="109">
        <f t="shared" si="2"/>
        <v>74.198888277692348</v>
      </c>
      <c r="J54" s="109">
        <f t="shared" si="2"/>
        <v>33.097679270642516</v>
      </c>
    </row>
    <row r="55" spans="1:10" x14ac:dyDescent="0.2">
      <c r="A55" s="107" t="s">
        <v>130</v>
      </c>
      <c r="B55" s="96" t="s">
        <v>37</v>
      </c>
      <c r="C55" s="15">
        <v>7364</v>
      </c>
      <c r="D55" s="96">
        <v>222</v>
      </c>
      <c r="E55" s="108">
        <f t="shared" si="4"/>
        <v>714.95145631067953</v>
      </c>
      <c r="F55" s="109">
        <f t="shared" si="4"/>
        <v>21.553398058252426</v>
      </c>
      <c r="G55" s="166">
        <f t="shared" si="5"/>
        <v>8.8027652686229647E-3</v>
      </c>
      <c r="H55" s="166">
        <f t="shared" si="5"/>
        <v>1.4878531883101929E-2</v>
      </c>
      <c r="I55" s="109">
        <f t="shared" si="2"/>
        <v>78.741981571476771</v>
      </c>
      <c r="J55" s="109">
        <f t="shared" si="2"/>
        <v>46.587068267614285</v>
      </c>
    </row>
    <row r="56" spans="1:10" x14ac:dyDescent="0.2">
      <c r="A56" s="107" t="s">
        <v>131</v>
      </c>
      <c r="B56" s="96" t="s">
        <v>38</v>
      </c>
      <c r="C56" s="96">
        <v>7416</v>
      </c>
      <c r="D56" s="96">
        <v>224</v>
      </c>
      <c r="E56" s="108">
        <f t="shared" si="4"/>
        <v>720</v>
      </c>
      <c r="F56" s="109">
        <f t="shared" si="4"/>
        <v>21.747572815533978</v>
      </c>
      <c r="G56" s="166">
        <f t="shared" ref="G56:H70" si="6">LN(C58/C54)/4</f>
        <v>7.8374206370409281E-3</v>
      </c>
      <c r="H56" s="166">
        <f t="shared" si="6"/>
        <v>1.2306735191287667E-2</v>
      </c>
      <c r="I56" s="109">
        <f t="shared" si="2"/>
        <v>88.440727206093626</v>
      </c>
      <c r="J56" s="109">
        <f t="shared" si="2"/>
        <v>56.322588386450896</v>
      </c>
    </row>
    <row r="57" spans="1:10" x14ac:dyDescent="0.2">
      <c r="A57" s="107" t="s">
        <v>145</v>
      </c>
      <c r="B57" s="96" t="s">
        <v>39</v>
      </c>
      <c r="C57" s="96">
        <v>7457</v>
      </c>
      <c r="D57" s="96">
        <v>225</v>
      </c>
      <c r="E57" s="108">
        <f t="shared" si="4"/>
        <v>723.98058252427177</v>
      </c>
      <c r="F57" s="109">
        <f t="shared" si="4"/>
        <v>21.844660194174757</v>
      </c>
      <c r="G57" s="166">
        <f t="shared" si="6"/>
        <v>7.6229494841988359E-3</v>
      </c>
      <c r="H57" s="166">
        <f t="shared" si="6"/>
        <v>1.316093337135547E-2</v>
      </c>
      <c r="I57" s="109">
        <f t="shared" si="2"/>
        <v>90.929000906634542</v>
      </c>
      <c r="J57" s="109">
        <f t="shared" si="2"/>
        <v>52.667022999186926</v>
      </c>
    </row>
    <row r="58" spans="1:10" x14ac:dyDescent="0.2">
      <c r="A58" s="107" t="s">
        <v>136</v>
      </c>
      <c r="B58" s="96" t="s">
        <v>40</v>
      </c>
      <c r="C58" s="96">
        <v>7517</v>
      </c>
      <c r="D58" s="96">
        <v>229</v>
      </c>
      <c r="E58" s="108">
        <f t="shared" si="4"/>
        <v>729.80582524271836</v>
      </c>
      <c r="F58" s="109">
        <f t="shared" si="4"/>
        <v>22.233009708737864</v>
      </c>
      <c r="G58" s="166">
        <f t="shared" si="6"/>
        <v>9.2327347568221391E-3</v>
      </c>
      <c r="H58" s="166">
        <f t="shared" si="6"/>
        <v>1.82877204089038E-2</v>
      </c>
      <c r="I58" s="109">
        <f t="shared" si="2"/>
        <v>75.074958700375689</v>
      </c>
      <c r="J58" s="109">
        <f t="shared" si="2"/>
        <v>37.902328177680936</v>
      </c>
    </row>
    <row r="59" spans="1:10" x14ac:dyDescent="0.2">
      <c r="A59" s="107" t="s">
        <v>137</v>
      </c>
      <c r="B59" s="96" t="s">
        <v>41</v>
      </c>
      <c r="C59" s="96">
        <v>7592</v>
      </c>
      <c r="D59" s="96">
        <v>234</v>
      </c>
      <c r="E59" s="108">
        <f t="shared" si="4"/>
        <v>737.08737864077659</v>
      </c>
      <c r="F59" s="109">
        <f t="shared" si="4"/>
        <v>22.718446601941746</v>
      </c>
      <c r="G59" s="166">
        <f t="shared" si="6"/>
        <v>9.6349137008994428E-3</v>
      </c>
      <c r="H59" s="166">
        <f t="shared" si="6"/>
        <v>2.5338123565071875E-2</v>
      </c>
      <c r="I59" s="109">
        <f t="shared" si="2"/>
        <v>71.94119242554693</v>
      </c>
      <c r="J59" s="109">
        <f t="shared" si="2"/>
        <v>27.355900241777793</v>
      </c>
    </row>
    <row r="60" spans="1:10" x14ac:dyDescent="0.2">
      <c r="A60" s="107" t="s">
        <v>138</v>
      </c>
      <c r="B60" s="96" t="s">
        <v>42</v>
      </c>
      <c r="C60" s="96">
        <v>7695</v>
      </c>
      <c r="D60" s="96">
        <v>241</v>
      </c>
      <c r="E60" s="108">
        <f t="shared" si="4"/>
        <v>747.08737864077659</v>
      </c>
      <c r="F60" s="109">
        <f t="shared" si="4"/>
        <v>23.398058252427184</v>
      </c>
      <c r="G60" s="166">
        <f t="shared" si="6"/>
        <v>8.2114021984229912E-3</v>
      </c>
      <c r="H60" s="166">
        <f t="shared" si="6"/>
        <v>2.1934728577001721E-2</v>
      </c>
      <c r="I60" s="109">
        <f t="shared" si="2"/>
        <v>84.412767005014686</v>
      </c>
      <c r="J60" s="109">
        <f t="shared" si="2"/>
        <v>31.600444843739762</v>
      </c>
    </row>
    <row r="61" spans="1:10" x14ac:dyDescent="0.2">
      <c r="A61" s="107" t="s">
        <v>139</v>
      </c>
      <c r="B61" s="96" t="s">
        <v>43</v>
      </c>
      <c r="C61" s="96">
        <v>7750</v>
      </c>
      <c r="D61" s="96">
        <v>249</v>
      </c>
      <c r="E61" s="108">
        <f t="shared" si="4"/>
        <v>752.42718446601941</v>
      </c>
      <c r="F61" s="109">
        <f t="shared" si="4"/>
        <v>24.174757281553397</v>
      </c>
      <c r="G61" s="166">
        <f t="shared" si="6"/>
        <v>6.5647864022227017E-3</v>
      </c>
      <c r="H61" s="166">
        <f t="shared" si="6"/>
        <v>1.9517093342454685E-2</v>
      </c>
      <c r="I61" s="109">
        <f t="shared" si="2"/>
        <v>105.585641038566</v>
      </c>
      <c r="J61" s="109">
        <f t="shared" si="2"/>
        <v>35.514877568996013</v>
      </c>
    </row>
    <row r="62" spans="1:10" x14ac:dyDescent="0.2">
      <c r="A62" s="107" t="s">
        <v>140</v>
      </c>
      <c r="B62" s="96" t="s">
        <v>44</v>
      </c>
      <c r="C62" s="96">
        <v>7768</v>
      </c>
      <c r="D62" s="96">
        <v>250</v>
      </c>
      <c r="E62" s="108">
        <f t="shared" si="4"/>
        <v>754.1747572815533</v>
      </c>
      <c r="F62" s="109">
        <f t="shared" si="4"/>
        <v>24.271844660194173</v>
      </c>
      <c r="G62" s="166">
        <f t="shared" si="6"/>
        <v>4.4117844843416529E-3</v>
      </c>
      <c r="H62" s="166">
        <f t="shared" si="6"/>
        <v>1.7040662857740599E-2</v>
      </c>
      <c r="I62" s="109">
        <f t="shared" si="2"/>
        <v>157.11265657243001</v>
      </c>
      <c r="J62" s="109">
        <f t="shared" si="2"/>
        <v>40.6760691380669</v>
      </c>
    </row>
    <row r="63" spans="1:10" x14ac:dyDescent="0.2">
      <c r="A63" s="107" t="s">
        <v>141</v>
      </c>
      <c r="B63" s="96" t="s">
        <v>45</v>
      </c>
      <c r="C63" s="96">
        <v>7794</v>
      </c>
      <c r="D63" s="96">
        <v>253</v>
      </c>
      <c r="E63" s="108">
        <f t="shared" si="4"/>
        <v>756.69902912621353</v>
      </c>
      <c r="F63" s="109">
        <f t="shared" si="4"/>
        <v>24.563106796116504</v>
      </c>
      <c r="G63" s="166">
        <f t="shared" si="6"/>
        <v>5.077127043006115E-3</v>
      </c>
      <c r="H63" s="166">
        <f t="shared" si="6"/>
        <v>1.1766877714496433E-2</v>
      </c>
      <c r="I63" s="109">
        <f t="shared" si="2"/>
        <v>136.52350525968717</v>
      </c>
      <c r="J63" s="109">
        <f t="shared" si="2"/>
        <v>58.906635844953939</v>
      </c>
    </row>
    <row r="64" spans="1:10" x14ac:dyDescent="0.2">
      <c r="A64" s="115" t="s">
        <v>142</v>
      </c>
      <c r="B64" s="96" t="s">
        <v>46</v>
      </c>
      <c r="C64" s="96">
        <v>7832</v>
      </c>
      <c r="D64" s="96">
        <v>258</v>
      </c>
      <c r="E64" s="108">
        <f t="shared" si="4"/>
        <v>760.38834951456306</v>
      </c>
      <c r="F64" s="109">
        <f t="shared" si="4"/>
        <v>25.048543689320386</v>
      </c>
      <c r="G64" s="166">
        <f t="shared" si="6"/>
        <v>6.9819211411362731E-3</v>
      </c>
      <c r="H64" s="166">
        <f t="shared" si="6"/>
        <v>1.3622046321017444E-2</v>
      </c>
      <c r="I64" s="109">
        <f t="shared" si="2"/>
        <v>99.277429026810665</v>
      </c>
      <c r="J64" s="109">
        <f t="shared" si="2"/>
        <v>50.884218437173352</v>
      </c>
    </row>
    <row r="65" spans="1:10" x14ac:dyDescent="0.2">
      <c r="A65" s="115" t="s">
        <v>143</v>
      </c>
      <c r="B65" s="96" t="s">
        <v>47</v>
      </c>
      <c r="C65" s="96">
        <v>7909</v>
      </c>
      <c r="D65" s="96">
        <v>261</v>
      </c>
      <c r="E65" s="108">
        <f t="shared" si="4"/>
        <v>767.86407766990283</v>
      </c>
      <c r="F65" s="109">
        <f t="shared" si="4"/>
        <v>25.339805825242717</v>
      </c>
      <c r="G65" s="166">
        <f t="shared" si="6"/>
        <v>7.9241433819572781E-3</v>
      </c>
      <c r="H65" s="166">
        <f t="shared" si="6"/>
        <v>1.4399372945834136E-2</v>
      </c>
      <c r="I65" s="109">
        <f t="shared" si="2"/>
        <v>87.472821622358964</v>
      </c>
      <c r="J65" s="109">
        <f t="shared" si="2"/>
        <v>48.137317032300274</v>
      </c>
    </row>
    <row r="66" spans="1:10" x14ac:dyDescent="0.2">
      <c r="A66" s="116" t="s">
        <v>144</v>
      </c>
      <c r="B66" s="105" t="s">
        <v>48</v>
      </c>
      <c r="C66" s="96">
        <v>7988</v>
      </c>
      <c r="D66" s="105">
        <v>264</v>
      </c>
      <c r="E66" s="108">
        <f t="shared" si="4"/>
        <v>775.53398058252424</v>
      </c>
      <c r="F66" s="109">
        <f t="shared" si="4"/>
        <v>25.631067961165048</v>
      </c>
      <c r="G66" s="166">
        <f t="shared" si="6"/>
        <v>8.1336068993733204E-3</v>
      </c>
      <c r="H66" s="166">
        <f t="shared" si="6"/>
        <v>1.4128052565835601E-2</v>
      </c>
      <c r="I66" s="109">
        <f t="shared" si="2"/>
        <v>85.220147609217634</v>
      </c>
      <c r="J66" s="109">
        <f t="shared" si="2"/>
        <v>49.061763985512833</v>
      </c>
    </row>
    <row r="67" spans="1:10" x14ac:dyDescent="0.2">
      <c r="A67" s="115" t="s">
        <v>151</v>
      </c>
      <c r="B67" s="96" t="s">
        <v>132</v>
      </c>
      <c r="C67" s="96">
        <v>8045</v>
      </c>
      <c r="D67" s="96">
        <v>268</v>
      </c>
      <c r="E67" s="108">
        <f t="shared" si="4"/>
        <v>781.06796116504847</v>
      </c>
      <c r="F67" s="109">
        <f t="shared" si="4"/>
        <v>26.019417475728154</v>
      </c>
      <c r="G67" s="166">
        <f t="shared" si="6"/>
        <v>6.2433011062850109E-3</v>
      </c>
      <c r="H67" s="166">
        <f t="shared" si="6"/>
        <v>1.3970114598614157E-2</v>
      </c>
      <c r="I67" s="109">
        <f t="shared" si="2"/>
        <v>111.02254540665473</v>
      </c>
      <c r="J67" s="109">
        <f t="shared" si="2"/>
        <v>49.616427672590881</v>
      </c>
    </row>
    <row r="68" spans="1:10" x14ac:dyDescent="0.2">
      <c r="A68" s="115" t="s">
        <v>152</v>
      </c>
      <c r="B68" s="96" t="s">
        <v>133</v>
      </c>
      <c r="C68" s="96">
        <v>8091</v>
      </c>
      <c r="D68" s="96">
        <v>273</v>
      </c>
      <c r="E68" s="108">
        <f t="shared" si="4"/>
        <v>785.53398058252424</v>
      </c>
      <c r="F68" s="109">
        <f t="shared" si="4"/>
        <v>26.504854368932037</v>
      </c>
      <c r="G68" s="166">
        <f t="shared" si="6"/>
        <v>4.6202865402378704E-3</v>
      </c>
      <c r="H68" s="166">
        <f t="shared" si="6"/>
        <v>1.381566966876238E-2</v>
      </c>
      <c r="I68" s="109">
        <f t="shared" si="2"/>
        <v>150.02255261082993</v>
      </c>
      <c r="J68" s="109">
        <f t="shared" si="2"/>
        <v>50.171088132424785</v>
      </c>
    </row>
    <row r="69" spans="1:10" x14ac:dyDescent="0.2">
      <c r="A69" s="115" t="s">
        <v>153</v>
      </c>
      <c r="B69" s="96" t="s">
        <v>134</v>
      </c>
      <c r="C69" s="105">
        <v>8109</v>
      </c>
      <c r="D69" s="96">
        <v>276</v>
      </c>
      <c r="E69" s="108">
        <f t="shared" si="4"/>
        <v>787.28155339805824</v>
      </c>
      <c r="F69" s="109">
        <f t="shared" si="4"/>
        <v>26.796116504854368</v>
      </c>
      <c r="G69" s="166">
        <f t="shared" si="6"/>
        <v>4.5268219632013541E-3</v>
      </c>
      <c r="H69" s="166">
        <f t="shared" si="6"/>
        <v>1.1841922205722265E-2</v>
      </c>
      <c r="I69" s="109">
        <f t="shared" si="2"/>
        <v>153.12004452451535</v>
      </c>
      <c r="J69" s="109">
        <f t="shared" si="2"/>
        <v>58.533333399623416</v>
      </c>
    </row>
    <row r="70" spans="1:10" x14ac:dyDescent="0.2">
      <c r="A70" s="121" t="s">
        <v>154</v>
      </c>
      <c r="B70" s="118" t="s">
        <v>135</v>
      </c>
      <c r="C70" s="118">
        <v>8137</v>
      </c>
      <c r="D70" s="118">
        <v>279</v>
      </c>
      <c r="E70" s="119">
        <f t="shared" ref="E70:F72" si="7">C70/10.3</f>
        <v>790</v>
      </c>
      <c r="F70" s="120">
        <f t="shared" si="7"/>
        <v>27.087378640776699</v>
      </c>
      <c r="G70" s="167">
        <f t="shared" si="6"/>
        <v>4.4709667833522718E-3</v>
      </c>
      <c r="H70" s="167">
        <f t="shared" si="6"/>
        <v>9.8756107440615953E-3</v>
      </c>
      <c r="I70" s="120">
        <f t="shared" si="2"/>
        <v>155.03295241219232</v>
      </c>
      <c r="J70" s="120">
        <f t="shared" si="2"/>
        <v>70.187778611742942</v>
      </c>
    </row>
    <row r="71" spans="1:10" x14ac:dyDescent="0.2">
      <c r="A71" s="115" t="s">
        <v>155</v>
      </c>
      <c r="B71" t="s">
        <v>146</v>
      </c>
      <c r="C71" s="96">
        <v>8192</v>
      </c>
      <c r="D71" s="96">
        <v>281</v>
      </c>
      <c r="E71" s="108">
        <f t="shared" si="7"/>
        <v>795.33980582524271</v>
      </c>
      <c r="F71" s="109">
        <f t="shared" si="7"/>
        <v>27.28155339805825</v>
      </c>
      <c r="G71" s="166"/>
      <c r="H71" s="166"/>
      <c r="I71" s="109"/>
      <c r="J71" s="109"/>
    </row>
    <row r="72" spans="1:10" x14ac:dyDescent="0.2">
      <c r="A72" s="25" t="s">
        <v>202</v>
      </c>
      <c r="B72" t="s">
        <v>147</v>
      </c>
      <c r="C72" s="96">
        <v>8237</v>
      </c>
      <c r="D72" s="96">
        <v>284</v>
      </c>
      <c r="E72" s="108">
        <f t="shared" si="7"/>
        <v>799.70873786407765</v>
      </c>
      <c r="F72" s="109">
        <f t="shared" si="7"/>
        <v>27.572815533980581</v>
      </c>
      <c r="G72" s="166"/>
      <c r="H72" s="166"/>
      <c r="I72" s="109"/>
      <c r="J72" s="109"/>
    </row>
    <row r="73" spans="1:10" x14ac:dyDescent="0.2">
      <c r="A73" s="25"/>
      <c r="B73" s="2"/>
      <c r="C73" s="96"/>
      <c r="D73" s="96"/>
      <c r="E73" s="96"/>
      <c r="F73" s="96"/>
      <c r="G73" s="168"/>
      <c r="H73" s="168"/>
      <c r="I73" s="105"/>
      <c r="J73" s="96"/>
    </row>
    <row r="74" spans="1:10" x14ac:dyDescent="0.2">
      <c r="A74" s="25"/>
      <c r="C74" s="96"/>
      <c r="D74" s="96"/>
      <c r="E74" s="96"/>
      <c r="F74" s="96"/>
      <c r="G74" s="168"/>
      <c r="H74" s="168"/>
      <c r="I74" s="105"/>
      <c r="J74" s="96"/>
    </row>
    <row r="75" spans="1:10" x14ac:dyDescent="0.2">
      <c r="A75" s="25"/>
      <c r="C75" s="96"/>
      <c r="D75" s="96"/>
      <c r="E75" s="96"/>
      <c r="F75" s="96"/>
      <c r="G75" s="168"/>
      <c r="H75" s="168"/>
      <c r="I75" s="105"/>
      <c r="J75" s="96"/>
    </row>
    <row r="76" spans="1:10" x14ac:dyDescent="0.2">
      <c r="A76" s="25" t="s">
        <v>189</v>
      </c>
      <c r="B76" t="s">
        <v>160</v>
      </c>
      <c r="C76" s="96">
        <v>13762</v>
      </c>
      <c r="D76" s="96">
        <v>359</v>
      </c>
      <c r="E76" s="108">
        <f t="shared" ref="E76:E80" si="8">C76/10.3</f>
        <v>1336.1165048543689</v>
      </c>
      <c r="F76" s="109">
        <f t="shared" ref="F76:F80" si="9">D76/10.3</f>
        <v>34.854368932038831</v>
      </c>
      <c r="G76" s="168"/>
      <c r="H76" s="168"/>
      <c r="I76" s="105"/>
      <c r="J76" s="96"/>
    </row>
    <row r="77" spans="1:10" x14ac:dyDescent="0.2">
      <c r="A77" s="25" t="s">
        <v>190</v>
      </c>
      <c r="B77" t="s">
        <v>161</v>
      </c>
      <c r="C77" s="96">
        <v>13874</v>
      </c>
      <c r="D77" s="96">
        <v>359</v>
      </c>
      <c r="E77" s="108">
        <f t="shared" si="8"/>
        <v>1346.9902912621358</v>
      </c>
      <c r="F77" s="109">
        <f t="shared" si="9"/>
        <v>34.854368932038831</v>
      </c>
      <c r="G77" s="168"/>
      <c r="H77" s="168"/>
      <c r="I77" s="105"/>
      <c r="J77" s="96"/>
    </row>
    <row r="78" spans="1:10" x14ac:dyDescent="0.2">
      <c r="A78" s="87" t="s">
        <v>191</v>
      </c>
      <c r="B78" s="85" t="s">
        <v>162</v>
      </c>
      <c r="C78" s="118">
        <v>13965</v>
      </c>
      <c r="D78" s="118">
        <v>360</v>
      </c>
      <c r="E78" s="119">
        <f>C78/10.3</f>
        <v>1355.8252427184466</v>
      </c>
      <c r="F78" s="120">
        <f>D78/10.3</f>
        <v>34.95145631067961</v>
      </c>
      <c r="G78" s="167">
        <f>LN(C80/C76)/4</f>
        <v>1.030284924169678E-2</v>
      </c>
      <c r="H78" s="167">
        <f>LN(D80/D76)/4</f>
        <v>2.0804558343730695E-3</v>
      </c>
      <c r="I78" s="120">
        <f>LN(2)/G78</f>
        <v>67.277232181045733</v>
      </c>
      <c r="J78" s="120">
        <f>LN(2)/H78</f>
        <v>333.17082204190132</v>
      </c>
    </row>
    <row r="79" spans="1:10" x14ac:dyDescent="0.2">
      <c r="A79" s="31" t="s">
        <v>192</v>
      </c>
      <c r="B79" t="s">
        <v>163</v>
      </c>
      <c r="C79" s="96">
        <v>14134</v>
      </c>
      <c r="D79" s="96">
        <v>360</v>
      </c>
      <c r="E79" s="108">
        <f t="shared" si="8"/>
        <v>1372.2330097087379</v>
      </c>
      <c r="F79" s="109">
        <f t="shared" si="9"/>
        <v>34.95145631067961</v>
      </c>
      <c r="G79" s="96"/>
      <c r="H79" s="96"/>
      <c r="I79" s="105"/>
      <c r="J79" s="96"/>
    </row>
    <row r="80" spans="1:10" x14ac:dyDescent="0.2">
      <c r="A80" s="25" t="s">
        <v>193</v>
      </c>
      <c r="B80" t="s">
        <v>164</v>
      </c>
      <c r="C80" s="96">
        <v>14341</v>
      </c>
      <c r="D80" s="96">
        <v>362</v>
      </c>
      <c r="E80" s="108">
        <f t="shared" si="8"/>
        <v>1392.3300970873786</v>
      </c>
      <c r="F80" s="109">
        <f t="shared" si="9"/>
        <v>35.145631067961162</v>
      </c>
      <c r="G80" s="96"/>
      <c r="H80" s="96"/>
      <c r="I80" s="105"/>
      <c r="J80" s="96"/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49469-87EB-470E-89CC-DEE6467042BB}">
  <dimension ref="A1:J80"/>
  <sheetViews>
    <sheetView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3" max="4" width="11.125" bestFit="1" customWidth="1"/>
    <col min="5" max="5" width="11" bestFit="1" customWidth="1"/>
    <col min="6" max="6" width="11.625" bestFit="1" customWidth="1"/>
    <col min="7" max="7" width="10.25" bestFit="1" customWidth="1"/>
    <col min="8" max="8" width="11.625" bestFit="1" customWidth="1"/>
    <col min="9" max="9" width="10.875" bestFit="1" customWidth="1"/>
    <col min="10" max="10" width="11.25" bestFit="1" customWidth="1"/>
  </cols>
  <sheetData>
    <row r="1" spans="1:10" x14ac:dyDescent="0.2">
      <c r="A1" s="3" t="s">
        <v>237</v>
      </c>
      <c r="E1" t="s">
        <v>238</v>
      </c>
    </row>
    <row r="2" spans="1:10" x14ac:dyDescent="0.2">
      <c r="A2" s="1"/>
      <c r="B2" s="3"/>
    </row>
    <row r="3" spans="1:10" x14ac:dyDescent="0.2">
      <c r="A3" s="1"/>
      <c r="E3" s="17" t="s">
        <v>149</v>
      </c>
    </row>
    <row r="4" spans="1:10" ht="15" x14ac:dyDescent="0.2">
      <c r="A4" s="1"/>
      <c r="C4" t="s">
        <v>31</v>
      </c>
      <c r="D4" t="s">
        <v>31</v>
      </c>
      <c r="E4" s="14" t="s">
        <v>77</v>
      </c>
      <c r="F4" t="s">
        <v>77</v>
      </c>
      <c r="G4" t="s">
        <v>239</v>
      </c>
      <c r="H4" t="s">
        <v>239</v>
      </c>
      <c r="I4" t="s">
        <v>213</v>
      </c>
      <c r="J4" t="s">
        <v>242</v>
      </c>
    </row>
    <row r="5" spans="1:10" x14ac:dyDescent="0.2">
      <c r="A5" s="1"/>
      <c r="C5" t="s">
        <v>33</v>
      </c>
      <c r="D5" t="s">
        <v>32</v>
      </c>
      <c r="E5" s="47" t="s">
        <v>201</v>
      </c>
      <c r="F5" s="15" t="s">
        <v>150</v>
      </c>
      <c r="G5" t="s">
        <v>240</v>
      </c>
      <c r="H5" t="s">
        <v>241</v>
      </c>
      <c r="I5" t="s">
        <v>208</v>
      </c>
      <c r="J5" t="s">
        <v>243</v>
      </c>
    </row>
    <row r="6" spans="1:10" x14ac:dyDescent="0.2">
      <c r="A6" s="7">
        <v>43896</v>
      </c>
      <c r="B6" s="4" t="s">
        <v>30</v>
      </c>
      <c r="C6">
        <v>21</v>
      </c>
      <c r="E6" s="48">
        <f t="shared" ref="E6:F37" si="0">C6/5.8</f>
        <v>3.6206896551724137</v>
      </c>
    </row>
    <row r="7" spans="1:10" x14ac:dyDescent="0.2">
      <c r="A7" s="7">
        <v>43897</v>
      </c>
      <c r="B7" s="4" t="s">
        <v>29</v>
      </c>
      <c r="C7">
        <v>27</v>
      </c>
      <c r="E7" s="48">
        <f t="shared" si="0"/>
        <v>4.6551724137931032</v>
      </c>
      <c r="F7" s="78"/>
    </row>
    <row r="8" spans="1:10" x14ac:dyDescent="0.2">
      <c r="A8" s="7">
        <v>43898</v>
      </c>
      <c r="B8" s="4" t="s">
        <v>28</v>
      </c>
      <c r="C8">
        <v>35</v>
      </c>
      <c r="E8" s="48">
        <f t="shared" si="0"/>
        <v>6.0344827586206895</v>
      </c>
      <c r="F8" s="78"/>
      <c r="G8" s="16">
        <f t="shared" ref="G8:H23" si="1">LN(C10/C6)/4</f>
        <v>0.6309555165094185</v>
      </c>
      <c r="I8" s="51">
        <f>LN(2)/G8</f>
        <v>1.0985674305450002</v>
      </c>
      <c r="J8" s="51"/>
    </row>
    <row r="9" spans="1:10" x14ac:dyDescent="0.2">
      <c r="A9" s="7">
        <v>43899</v>
      </c>
      <c r="B9" s="4" t="s">
        <v>27</v>
      </c>
      <c r="C9">
        <v>90</v>
      </c>
      <c r="E9" s="48">
        <f t="shared" si="0"/>
        <v>15.517241379310345</v>
      </c>
      <c r="F9" s="78"/>
      <c r="G9" s="16">
        <f t="shared" si="1"/>
        <v>0.73659659986270898</v>
      </c>
      <c r="H9" s="16"/>
      <c r="I9" s="51">
        <f t="shared" ref="I9:J51" si="2">LN(2)/G9</f>
        <v>0.9410132774019565</v>
      </c>
      <c r="J9" s="51"/>
    </row>
    <row r="10" spans="1:10" x14ac:dyDescent="0.2">
      <c r="A10" s="7">
        <v>43900</v>
      </c>
      <c r="B10" s="4" t="s">
        <v>26</v>
      </c>
      <c r="C10">
        <v>262</v>
      </c>
      <c r="E10" s="48">
        <f t="shared" si="0"/>
        <v>45.172413793103452</v>
      </c>
      <c r="F10" s="78"/>
      <c r="G10" s="16">
        <f t="shared" si="1"/>
        <v>0.73947051235572336</v>
      </c>
      <c r="H10" s="16"/>
      <c r="I10" s="51">
        <f t="shared" si="2"/>
        <v>0.93735607976008894</v>
      </c>
      <c r="J10" s="51"/>
    </row>
    <row r="11" spans="1:10" x14ac:dyDescent="0.2">
      <c r="A11" s="7">
        <v>43901</v>
      </c>
      <c r="B11" s="4" t="s">
        <v>25</v>
      </c>
      <c r="C11">
        <v>514</v>
      </c>
      <c r="E11" s="48">
        <f t="shared" si="0"/>
        <v>88.620689655172413</v>
      </c>
      <c r="F11" s="78"/>
      <c r="G11" s="16">
        <f t="shared" si="1"/>
        <v>0.54744739971217538</v>
      </c>
      <c r="H11" s="16"/>
      <c r="I11" s="51">
        <f t="shared" si="2"/>
        <v>1.2661438905808533</v>
      </c>
      <c r="J11" s="51"/>
    </row>
    <row r="12" spans="1:10" x14ac:dyDescent="0.2">
      <c r="A12" s="7">
        <v>43902</v>
      </c>
      <c r="B12" s="4" t="s">
        <v>24</v>
      </c>
      <c r="C12">
        <v>674</v>
      </c>
      <c r="E12" s="48">
        <f t="shared" si="0"/>
        <v>116.20689655172414</v>
      </c>
      <c r="F12" s="78"/>
      <c r="G12" s="16">
        <f t="shared" si="1"/>
        <v>0.29007102733090123</v>
      </c>
      <c r="H12" s="16"/>
      <c r="I12" s="51">
        <f t="shared" si="2"/>
        <v>2.3895774319068108</v>
      </c>
      <c r="J12" s="51"/>
    </row>
    <row r="13" spans="1:10" x14ac:dyDescent="0.2">
      <c r="A13" s="7">
        <v>43903</v>
      </c>
      <c r="B13" s="4" t="s">
        <v>23</v>
      </c>
      <c r="C13">
        <v>804</v>
      </c>
      <c r="E13" s="48">
        <f t="shared" si="0"/>
        <v>138.62068965517241</v>
      </c>
      <c r="F13" s="78"/>
      <c r="G13" s="16">
        <f t="shared" si="1"/>
        <v>0.12983737583722263</v>
      </c>
      <c r="H13" s="16"/>
      <c r="I13" s="51">
        <f t="shared" si="2"/>
        <v>5.3385797124315362</v>
      </c>
      <c r="J13" s="51"/>
    </row>
    <row r="14" spans="1:10" x14ac:dyDescent="0.2">
      <c r="A14" s="7">
        <v>43904</v>
      </c>
      <c r="B14" s="4" t="s">
        <v>22</v>
      </c>
      <c r="C14">
        <v>836</v>
      </c>
      <c r="D14">
        <v>1</v>
      </c>
      <c r="E14" s="48">
        <f t="shared" si="0"/>
        <v>144.13793103448276</v>
      </c>
      <c r="F14" s="48">
        <f t="shared" si="0"/>
        <v>0.17241379310344829</v>
      </c>
      <c r="G14" s="16">
        <f t="shared" si="1"/>
        <v>7.6150115135460758E-2</v>
      </c>
      <c r="H14" s="16"/>
      <c r="I14" s="51">
        <f t="shared" si="2"/>
        <v>9.1023786284095589</v>
      </c>
      <c r="J14" s="51"/>
    </row>
    <row r="15" spans="1:10" x14ac:dyDescent="0.2">
      <c r="A15" s="7">
        <v>43905</v>
      </c>
      <c r="B15" s="4" t="s">
        <v>21</v>
      </c>
      <c r="C15">
        <v>864</v>
      </c>
      <c r="D15">
        <v>2</v>
      </c>
      <c r="E15" s="48">
        <f t="shared" si="0"/>
        <v>148.9655172413793</v>
      </c>
      <c r="F15" s="48">
        <f t="shared" si="0"/>
        <v>0.34482758620689657</v>
      </c>
      <c r="G15" s="16">
        <f t="shared" si="1"/>
        <v>4.8721845715954101E-2</v>
      </c>
      <c r="H15" s="16"/>
      <c r="I15" s="51">
        <f t="shared" si="2"/>
        <v>14.226619915036846</v>
      </c>
      <c r="J15" s="51"/>
    </row>
    <row r="16" spans="1:10" x14ac:dyDescent="0.2">
      <c r="A16" s="7">
        <v>43906</v>
      </c>
      <c r="B16" s="4" t="s">
        <v>20</v>
      </c>
      <c r="C16">
        <v>914</v>
      </c>
      <c r="D16">
        <v>4</v>
      </c>
      <c r="E16" s="48">
        <f t="shared" si="0"/>
        <v>157.58620689655172</v>
      </c>
      <c r="F16" s="48">
        <f t="shared" si="0"/>
        <v>0.68965517241379315</v>
      </c>
      <c r="G16" s="16">
        <f t="shared" si="1"/>
        <v>5.8640343196383997E-2</v>
      </c>
      <c r="H16" s="16">
        <f t="shared" si="1"/>
        <v>0.34657359027997264</v>
      </c>
      <c r="I16" s="51">
        <f t="shared" si="2"/>
        <v>11.820312480754506</v>
      </c>
      <c r="J16" s="51">
        <f>LN(2)/H16</f>
        <v>2</v>
      </c>
    </row>
    <row r="17" spans="1:10" x14ac:dyDescent="0.2">
      <c r="A17" s="7">
        <v>43907</v>
      </c>
      <c r="B17" s="4" t="s">
        <v>19</v>
      </c>
      <c r="C17">
        <v>977</v>
      </c>
      <c r="D17">
        <v>4</v>
      </c>
      <c r="E17" s="48">
        <f t="shared" si="0"/>
        <v>168.44827586206898</v>
      </c>
      <c r="F17" s="48">
        <f t="shared" si="0"/>
        <v>0.68965517241379315</v>
      </c>
      <c r="G17" s="16">
        <f t="shared" si="1"/>
        <v>7.1703409979456734E-2</v>
      </c>
      <c r="H17" s="16">
        <f t="shared" si="1"/>
        <v>0.27465307216702745</v>
      </c>
      <c r="I17" s="51">
        <f t="shared" si="2"/>
        <v>9.6668649476856725</v>
      </c>
      <c r="J17" s="51">
        <f t="shared" si="2"/>
        <v>2.5237190142858297</v>
      </c>
    </row>
    <row r="18" spans="1:10" x14ac:dyDescent="0.2">
      <c r="A18" s="7">
        <v>43908</v>
      </c>
      <c r="B18" s="4" t="s">
        <v>18</v>
      </c>
      <c r="C18">
        <v>1057</v>
      </c>
      <c r="D18">
        <v>4</v>
      </c>
      <c r="E18" s="48">
        <f t="shared" si="0"/>
        <v>182.24137931034483</v>
      </c>
      <c r="F18" s="48">
        <f t="shared" si="0"/>
        <v>0.68965517241379315</v>
      </c>
      <c r="G18" s="16">
        <f t="shared" si="1"/>
        <v>7.9265070027933551E-2</v>
      </c>
      <c r="H18" s="16">
        <f t="shared" si="1"/>
        <v>0.20273255405408219</v>
      </c>
      <c r="I18" s="51">
        <f t="shared" si="2"/>
        <v>8.7446737928279816</v>
      </c>
      <c r="J18" s="51">
        <f t="shared" si="2"/>
        <v>3.4190225827029095</v>
      </c>
    </row>
    <row r="19" spans="1:10" x14ac:dyDescent="0.2">
      <c r="A19" s="7">
        <v>43909</v>
      </c>
      <c r="B19" s="4" t="s">
        <v>17</v>
      </c>
      <c r="C19">
        <v>1151</v>
      </c>
      <c r="D19">
        <v>6</v>
      </c>
      <c r="E19" s="48">
        <f t="shared" si="0"/>
        <v>198.44827586206898</v>
      </c>
      <c r="F19" s="48">
        <f t="shared" si="0"/>
        <v>1.0344827586206897</v>
      </c>
      <c r="G19" s="16">
        <f t="shared" si="1"/>
        <v>7.6358879675756261E-2</v>
      </c>
      <c r="H19" s="16">
        <f t="shared" si="1"/>
        <v>0.29466374908541154</v>
      </c>
      <c r="I19" s="51">
        <f t="shared" si="2"/>
        <v>9.0774928011419949</v>
      </c>
      <c r="J19" s="51">
        <f t="shared" si="2"/>
        <v>2.3523327274269796</v>
      </c>
    </row>
    <row r="20" spans="1:10" x14ac:dyDescent="0.2">
      <c r="A20" s="7">
        <v>43910</v>
      </c>
      <c r="B20" s="4" t="s">
        <v>16</v>
      </c>
      <c r="C20">
        <v>1255</v>
      </c>
      <c r="D20">
        <v>9</v>
      </c>
      <c r="E20" s="48">
        <f t="shared" si="0"/>
        <v>216.37931034482759</v>
      </c>
      <c r="F20" s="48">
        <f t="shared" si="0"/>
        <v>1.5517241379310345</v>
      </c>
      <c r="G20" s="16">
        <f t="shared" si="1"/>
        <v>6.9364927096307094E-2</v>
      </c>
      <c r="H20" s="16">
        <f t="shared" si="1"/>
        <v>0.29466374908541154</v>
      </c>
      <c r="I20" s="51">
        <f t="shared" si="2"/>
        <v>9.9927616098777339</v>
      </c>
      <c r="J20" s="51">
        <f t="shared" si="2"/>
        <v>2.3523327274269796</v>
      </c>
    </row>
    <row r="21" spans="1:10" x14ac:dyDescent="0.2">
      <c r="A21" s="7">
        <v>43911</v>
      </c>
      <c r="B21" s="4" t="s">
        <v>15</v>
      </c>
      <c r="C21">
        <v>1326</v>
      </c>
      <c r="D21">
        <v>13</v>
      </c>
      <c r="E21" s="48">
        <f t="shared" si="0"/>
        <v>228.62068965517241</v>
      </c>
      <c r="F21" s="48">
        <f t="shared" si="0"/>
        <v>2.2413793103448278</v>
      </c>
      <c r="G21" s="16">
        <f t="shared" si="1"/>
        <v>5.9451326495124877E-2</v>
      </c>
      <c r="H21" s="16">
        <f t="shared" si="1"/>
        <v>0.34657359027997264</v>
      </c>
      <c r="I21" s="51">
        <f t="shared" si="2"/>
        <v>11.659070056524049</v>
      </c>
      <c r="J21" s="51">
        <f t="shared" si="2"/>
        <v>2</v>
      </c>
    </row>
    <row r="22" spans="1:10" x14ac:dyDescent="0.2">
      <c r="A22" s="7">
        <v>43912</v>
      </c>
      <c r="B22" s="4" t="s">
        <v>14</v>
      </c>
      <c r="C22">
        <v>1395</v>
      </c>
      <c r="D22">
        <v>13</v>
      </c>
      <c r="E22" s="48">
        <f t="shared" si="0"/>
        <v>240.51724137931035</v>
      </c>
      <c r="F22" s="48">
        <f t="shared" si="0"/>
        <v>2.2413793103448278</v>
      </c>
      <c r="G22" s="16">
        <f t="shared" si="1"/>
        <v>4.4748995016894416E-2</v>
      </c>
      <c r="H22" s="16">
        <f t="shared" si="1"/>
        <v>0.3171278313658768</v>
      </c>
      <c r="I22" s="51">
        <f t="shared" si="2"/>
        <v>15.489670333339472</v>
      </c>
      <c r="J22" s="51">
        <f t="shared" si="2"/>
        <v>2.1857027734669159</v>
      </c>
    </row>
    <row r="23" spans="1:10" x14ac:dyDescent="0.2">
      <c r="A23" s="7">
        <v>43913</v>
      </c>
      <c r="B23" s="4" t="s">
        <v>13</v>
      </c>
      <c r="C23">
        <v>1460</v>
      </c>
      <c r="D23">
        <v>24</v>
      </c>
      <c r="E23" s="48">
        <f t="shared" si="0"/>
        <v>251.72413793103448</v>
      </c>
      <c r="F23" s="48">
        <f t="shared" si="0"/>
        <v>4.1379310344827589</v>
      </c>
      <c r="G23" s="16">
        <f t="shared" si="1"/>
        <v>6.5620070119457655E-2</v>
      </c>
      <c r="H23" s="16">
        <f t="shared" si="1"/>
        <v>0.24035279178865618</v>
      </c>
      <c r="I23" s="51">
        <f t="shared" si="2"/>
        <v>10.56303626768624</v>
      </c>
      <c r="J23" s="51">
        <f t="shared" si="2"/>
        <v>2.8838740561392533</v>
      </c>
    </row>
    <row r="24" spans="1:10" x14ac:dyDescent="0.2">
      <c r="A24" s="7">
        <v>43914</v>
      </c>
      <c r="B24" s="4" t="s">
        <v>12</v>
      </c>
      <c r="C24">
        <v>1501</v>
      </c>
      <c r="D24">
        <v>32</v>
      </c>
      <c r="E24" s="48">
        <f t="shared" si="0"/>
        <v>258.79310344827587</v>
      </c>
      <c r="F24" s="48">
        <f t="shared" si="0"/>
        <v>5.5172413793103452</v>
      </c>
      <c r="G24" s="16">
        <f t="shared" ref="G24:H39" si="3">LN(C26/C22)/4</f>
        <v>7.4195085582760709E-2</v>
      </c>
      <c r="H24" s="16">
        <f t="shared" si="3"/>
        <v>0.28715567731069275</v>
      </c>
      <c r="I24" s="51">
        <f t="shared" si="2"/>
        <v>9.3422249616084905</v>
      </c>
      <c r="J24" s="51">
        <f t="shared" si="2"/>
        <v>2.4138376334798473</v>
      </c>
    </row>
    <row r="25" spans="1:10" x14ac:dyDescent="0.2">
      <c r="A25" s="98">
        <v>43915</v>
      </c>
      <c r="B25" s="21" t="s">
        <v>11</v>
      </c>
      <c r="C25" s="22">
        <v>1724</v>
      </c>
      <c r="D25" s="22">
        <v>34</v>
      </c>
      <c r="E25" s="48">
        <f t="shared" si="0"/>
        <v>297.24137931034483</v>
      </c>
      <c r="F25" s="48">
        <f t="shared" si="0"/>
        <v>5.862068965517242</v>
      </c>
      <c r="G25" s="28">
        <f t="shared" si="3"/>
        <v>8.4362557952297412E-2</v>
      </c>
      <c r="H25" s="28">
        <f t="shared" si="3"/>
        <v>0.19329747205837042</v>
      </c>
      <c r="I25" s="53">
        <f t="shared" si="2"/>
        <v>8.2162892802738803</v>
      </c>
      <c r="J25" s="53">
        <f t="shared" si="2"/>
        <v>3.5859091853546552</v>
      </c>
    </row>
    <row r="26" spans="1:10" x14ac:dyDescent="0.2">
      <c r="A26" s="7">
        <v>43916</v>
      </c>
      <c r="B26" s="4" t="s">
        <v>10</v>
      </c>
      <c r="C26">
        <v>1877</v>
      </c>
      <c r="D26">
        <v>41</v>
      </c>
      <c r="E26" s="48">
        <f t="shared" si="0"/>
        <v>323.62068965517244</v>
      </c>
      <c r="F26" s="48">
        <f t="shared" si="0"/>
        <v>7.0689655172413799</v>
      </c>
      <c r="G26" s="16">
        <f t="shared" si="3"/>
        <v>9.5695062473249923E-2</v>
      </c>
      <c r="H26" s="16">
        <f t="shared" si="3"/>
        <v>0.17716284177397765</v>
      </c>
      <c r="I26" s="51">
        <f t="shared" si="2"/>
        <v>7.2432909561421086</v>
      </c>
      <c r="J26" s="51">
        <f t="shared" si="2"/>
        <v>3.9124862393224342</v>
      </c>
    </row>
    <row r="27" spans="1:10" x14ac:dyDescent="0.2">
      <c r="A27" s="7">
        <v>43917</v>
      </c>
      <c r="B27" s="4" t="s">
        <v>9</v>
      </c>
      <c r="C27">
        <v>2046</v>
      </c>
      <c r="D27">
        <v>52</v>
      </c>
      <c r="E27" s="48">
        <f t="shared" si="0"/>
        <v>352.75862068965517</v>
      </c>
      <c r="F27" s="48">
        <f t="shared" si="0"/>
        <v>8.9655172413793114</v>
      </c>
      <c r="G27" s="16">
        <f t="shared" si="3"/>
        <v>8.2184014655344292E-2</v>
      </c>
      <c r="H27" s="16">
        <f t="shared" si="3"/>
        <v>0.18757639859997349</v>
      </c>
      <c r="I27" s="51">
        <f t="shared" si="2"/>
        <v>8.434087619919783</v>
      </c>
      <c r="J27" s="51">
        <f t="shared" si="2"/>
        <v>3.6952792874446585</v>
      </c>
    </row>
    <row r="28" spans="1:10" x14ac:dyDescent="0.2">
      <c r="A28" s="7">
        <v>43918</v>
      </c>
      <c r="B28" s="4" t="s">
        <v>8</v>
      </c>
      <c r="C28">
        <v>2201</v>
      </c>
      <c r="D28">
        <v>65</v>
      </c>
      <c r="E28" s="48">
        <f t="shared" si="0"/>
        <v>379.48275862068965</v>
      </c>
      <c r="F28" s="48">
        <f t="shared" si="0"/>
        <v>11.206896551724139</v>
      </c>
      <c r="G28" s="16">
        <f t="shared" si="3"/>
        <v>7.9237793516464067E-2</v>
      </c>
      <c r="H28" s="16">
        <f t="shared" si="3"/>
        <v>0.15755833878734399</v>
      </c>
      <c r="I28" s="51">
        <f t="shared" si="2"/>
        <v>8.7476840255013268</v>
      </c>
      <c r="J28" s="51">
        <f t="shared" si="2"/>
        <v>4.3993049551981116</v>
      </c>
    </row>
    <row r="29" spans="1:10" x14ac:dyDescent="0.2">
      <c r="A29" s="7">
        <v>43919</v>
      </c>
      <c r="B29" s="4" t="s">
        <v>7</v>
      </c>
      <c r="C29">
        <v>2395</v>
      </c>
      <c r="D29">
        <v>72</v>
      </c>
      <c r="E29" s="48">
        <f t="shared" si="0"/>
        <v>412.93103448275861</v>
      </c>
      <c r="F29" s="48">
        <f t="shared" si="0"/>
        <v>12.413793103448276</v>
      </c>
      <c r="G29" s="16">
        <f t="shared" si="3"/>
        <v>8.3733739325581633E-2</v>
      </c>
      <c r="H29" s="16">
        <f t="shared" si="3"/>
        <v>0.13714148793720943</v>
      </c>
      <c r="I29" s="51">
        <f t="shared" si="2"/>
        <v>8.277991478020386</v>
      </c>
      <c r="J29" s="51">
        <f t="shared" si="2"/>
        <v>5.0542486521460557</v>
      </c>
    </row>
    <row r="30" spans="1:10" x14ac:dyDescent="0.2">
      <c r="A30" s="99">
        <v>43920</v>
      </c>
      <c r="B30" s="72" t="s">
        <v>6</v>
      </c>
      <c r="C30" s="59">
        <v>2577</v>
      </c>
      <c r="D30" s="59">
        <v>77</v>
      </c>
      <c r="E30" s="61">
        <f>C30/5.8</f>
        <v>444.31034482758622</v>
      </c>
      <c r="F30" s="61">
        <f>D30/5.8</f>
        <v>13.275862068965518</v>
      </c>
      <c r="G30" s="67">
        <f>LN(C32/C28)/4</f>
        <v>8.6186456966646424E-2</v>
      </c>
      <c r="H30" s="67">
        <f>LN(D32/D28)/4</f>
        <v>0.11750090731143391</v>
      </c>
      <c r="I30" s="63">
        <f>LN(2)/G30</f>
        <v>8.0424141443497152</v>
      </c>
      <c r="J30" s="63">
        <f>LN(2)/H30</f>
        <v>5.8990793894277935</v>
      </c>
    </row>
    <row r="31" spans="1:10" x14ac:dyDescent="0.2">
      <c r="A31" s="7">
        <v>43921</v>
      </c>
      <c r="B31" t="s">
        <v>5</v>
      </c>
      <c r="C31">
        <v>2860</v>
      </c>
      <c r="D31">
        <v>90</v>
      </c>
      <c r="E31" s="48">
        <f t="shared" si="0"/>
        <v>493.10344827586209</v>
      </c>
      <c r="F31" s="48">
        <f t="shared" si="0"/>
        <v>15.517241379310345</v>
      </c>
      <c r="G31" s="16">
        <f t="shared" si="3"/>
        <v>8.6566513212016263E-2</v>
      </c>
      <c r="H31" s="16">
        <f t="shared" si="3"/>
        <v>0.13387955908909052</v>
      </c>
      <c r="I31" s="51">
        <f t="shared" si="2"/>
        <v>8.0071052285808104</v>
      </c>
      <c r="J31" s="51">
        <f t="shared" si="2"/>
        <v>5.1773936609597628</v>
      </c>
    </row>
    <row r="32" spans="1:10" x14ac:dyDescent="0.2">
      <c r="A32" s="19">
        <v>43922</v>
      </c>
      <c r="B32" t="s">
        <v>4</v>
      </c>
      <c r="C32">
        <v>3107</v>
      </c>
      <c r="D32">
        <v>104</v>
      </c>
      <c r="E32" s="48">
        <f t="shared" si="0"/>
        <v>535.68965517241384</v>
      </c>
      <c r="F32" s="48">
        <f t="shared" si="0"/>
        <v>17.931034482758623</v>
      </c>
      <c r="G32" s="16">
        <f t="shared" si="3"/>
        <v>9.4248708730400935E-2</v>
      </c>
      <c r="H32" s="16">
        <f t="shared" si="3"/>
        <v>0.14766712781925198</v>
      </c>
      <c r="I32" s="51">
        <f t="shared" si="2"/>
        <v>7.354447502752504</v>
      </c>
      <c r="J32" s="51">
        <f t="shared" si="2"/>
        <v>4.6939843064353068</v>
      </c>
    </row>
    <row r="33" spans="1:10" x14ac:dyDescent="0.2">
      <c r="A33" s="19">
        <v>43923</v>
      </c>
      <c r="B33" t="s">
        <v>3</v>
      </c>
      <c r="C33">
        <v>3386</v>
      </c>
      <c r="D33">
        <v>123</v>
      </c>
      <c r="E33" s="48">
        <f t="shared" si="0"/>
        <v>583.79310344827593</v>
      </c>
      <c r="F33" s="48">
        <f t="shared" si="0"/>
        <v>21.206896551724139</v>
      </c>
      <c r="G33" s="16">
        <f t="shared" si="3"/>
        <v>8.8634949751338787E-2</v>
      </c>
      <c r="H33" s="16">
        <f t="shared" si="3"/>
        <v>0.1453986736635495</v>
      </c>
      <c r="I33" s="51">
        <f t="shared" si="2"/>
        <v>7.8202467819357642</v>
      </c>
      <c r="J33" s="51">
        <f t="shared" si="2"/>
        <v>4.7672180432943847</v>
      </c>
    </row>
    <row r="34" spans="1:10" x14ac:dyDescent="0.2">
      <c r="A34" s="52">
        <v>43924</v>
      </c>
      <c r="B34" t="s">
        <v>2</v>
      </c>
      <c r="C34">
        <v>3757</v>
      </c>
      <c r="D34">
        <v>139</v>
      </c>
      <c r="E34" s="48">
        <f t="shared" si="0"/>
        <v>647.75862068965523</v>
      </c>
      <c r="F34" s="48">
        <f t="shared" si="0"/>
        <v>23.96551724137931</v>
      </c>
      <c r="G34" s="16">
        <f t="shared" si="3"/>
        <v>8.5219129889597123E-2</v>
      </c>
      <c r="H34" s="16">
        <f t="shared" si="3"/>
        <v>0.13574872667484561</v>
      </c>
      <c r="I34" s="51">
        <f t="shared" si="2"/>
        <v>8.1337040340347251</v>
      </c>
      <c r="J34" s="51">
        <f t="shared" si="2"/>
        <v>5.1061044736000918</v>
      </c>
    </row>
    <row r="35" spans="1:10" ht="15" x14ac:dyDescent="0.2">
      <c r="A35" s="95">
        <v>43925</v>
      </c>
      <c r="B35" s="22" t="s">
        <v>1</v>
      </c>
      <c r="C35" s="22">
        <v>4077</v>
      </c>
      <c r="D35" s="56">
        <v>161</v>
      </c>
      <c r="E35" s="48">
        <f t="shared" si="0"/>
        <v>702.93103448275861</v>
      </c>
      <c r="F35" s="48">
        <f t="shared" si="0"/>
        <v>27.758620689655174</v>
      </c>
      <c r="G35" s="16">
        <f t="shared" si="3"/>
        <v>8.0965619651747478E-2</v>
      </c>
      <c r="H35" s="16">
        <f t="shared" si="3"/>
        <v>0.10473106537054228</v>
      </c>
      <c r="I35" s="51">
        <f t="shared" si="2"/>
        <v>8.5610063078790404</v>
      </c>
      <c r="J35" s="51">
        <f t="shared" si="2"/>
        <v>6.6183531897395067</v>
      </c>
    </row>
    <row r="36" spans="1:10" ht="15" x14ac:dyDescent="0.2">
      <c r="A36" s="95">
        <v>43926</v>
      </c>
      <c r="B36" s="22" t="s">
        <v>0</v>
      </c>
      <c r="C36" s="56">
        <v>4369</v>
      </c>
      <c r="D36" s="56">
        <v>179</v>
      </c>
      <c r="E36" s="48">
        <f t="shared" si="0"/>
        <v>753.27586206896558</v>
      </c>
      <c r="F36" s="48">
        <f t="shared" si="0"/>
        <v>30.862068965517242</v>
      </c>
      <c r="G36" s="16">
        <f t="shared" si="3"/>
        <v>7.4979317555262548E-2</v>
      </c>
      <c r="H36" s="16">
        <f t="shared" si="3"/>
        <v>9.4683011477773901E-2</v>
      </c>
      <c r="I36" s="51">
        <f t="shared" si="2"/>
        <v>9.24451172883869</v>
      </c>
      <c r="J36" s="51">
        <f t="shared" si="2"/>
        <v>7.32071329102852</v>
      </c>
    </row>
    <row r="37" spans="1:10" ht="15" x14ac:dyDescent="0.2">
      <c r="A37" s="95">
        <v>43927</v>
      </c>
      <c r="B37" s="22" t="s">
        <v>83</v>
      </c>
      <c r="C37" s="56">
        <v>4681</v>
      </c>
      <c r="D37" s="56">
        <v>187</v>
      </c>
      <c r="E37" s="48">
        <f t="shared" si="0"/>
        <v>807.06896551724139</v>
      </c>
      <c r="F37" s="48">
        <f t="shared" si="0"/>
        <v>32.241379310344826</v>
      </c>
      <c r="G37" s="16">
        <f t="shared" si="3"/>
        <v>7.0351957883326849E-2</v>
      </c>
      <c r="H37" s="16">
        <f t="shared" si="3"/>
        <v>7.5772674451156485E-2</v>
      </c>
      <c r="I37" s="51">
        <f t="shared" si="2"/>
        <v>9.8525641846311505</v>
      </c>
      <c r="J37" s="51">
        <f t="shared" si="2"/>
        <v>9.1477196176670788</v>
      </c>
    </row>
    <row r="38" spans="1:10" ht="15" x14ac:dyDescent="0.2">
      <c r="A38" s="95">
        <v>43928</v>
      </c>
      <c r="B38" t="s">
        <v>84</v>
      </c>
      <c r="C38" s="56">
        <v>5071</v>
      </c>
      <c r="D38" s="56">
        <v>203</v>
      </c>
      <c r="E38" s="48">
        <f t="shared" ref="E38:F69" si="4">C38/5.8</f>
        <v>874.31034482758628</v>
      </c>
      <c r="F38" s="48">
        <f t="shared" si="4"/>
        <v>35</v>
      </c>
      <c r="G38" s="16">
        <f t="shared" si="3"/>
        <v>6.3615749380610209E-2</v>
      </c>
      <c r="H38" s="16">
        <f t="shared" si="3"/>
        <v>7.0168583823594047E-2</v>
      </c>
      <c r="I38" s="51">
        <f t="shared" si="2"/>
        <v>10.895842418091728</v>
      </c>
      <c r="J38" s="51">
        <f t="shared" si="2"/>
        <v>9.8783122415943065</v>
      </c>
    </row>
    <row r="39" spans="1:10" ht="15" x14ac:dyDescent="0.2">
      <c r="A39" s="2">
        <v>43929</v>
      </c>
      <c r="B39" t="s">
        <v>86</v>
      </c>
      <c r="C39" s="14">
        <v>5402</v>
      </c>
      <c r="D39" s="14">
        <v>218</v>
      </c>
      <c r="E39" s="48">
        <f t="shared" si="4"/>
        <v>931.37931034482756</v>
      </c>
      <c r="F39" s="48">
        <f t="shared" si="4"/>
        <v>37.586206896551722</v>
      </c>
      <c r="G39" s="16">
        <f t="shared" si="3"/>
        <v>5.440416583914983E-2</v>
      </c>
      <c r="H39" s="16">
        <f t="shared" si="3"/>
        <v>6.9569929943347639E-2</v>
      </c>
      <c r="I39" s="51">
        <f t="shared" si="2"/>
        <v>12.740700456823271</v>
      </c>
      <c r="J39" s="51">
        <f t="shared" si="2"/>
        <v>9.9633157762899955</v>
      </c>
    </row>
    <row r="40" spans="1:10" ht="15" x14ac:dyDescent="0.2">
      <c r="A40" s="25">
        <v>43930</v>
      </c>
      <c r="B40" t="s">
        <v>87</v>
      </c>
      <c r="C40" s="14">
        <v>5635</v>
      </c>
      <c r="D40" s="14">
        <v>237</v>
      </c>
      <c r="E40" s="48">
        <f t="shared" si="4"/>
        <v>971.55172413793105</v>
      </c>
      <c r="F40" s="48">
        <f t="shared" si="4"/>
        <v>40.862068965517246</v>
      </c>
      <c r="G40" s="16">
        <f t="shared" ref="G40:H55" si="5">LN(C42/C38)/4</f>
        <v>4.1888635856867341E-2</v>
      </c>
      <c r="H40" s="16">
        <f t="shared" si="5"/>
        <v>6.1868912993435096E-2</v>
      </c>
      <c r="I40" s="51">
        <f t="shared" si="2"/>
        <v>16.54738012783266</v>
      </c>
      <c r="J40" s="51">
        <f t="shared" si="2"/>
        <v>11.203480827818893</v>
      </c>
    </row>
    <row r="41" spans="1:10" ht="15" x14ac:dyDescent="0.2">
      <c r="A41" s="25">
        <v>43931</v>
      </c>
      <c r="B41" t="s">
        <v>88</v>
      </c>
      <c r="C41" s="14">
        <v>5819</v>
      </c>
      <c r="D41" s="14">
        <v>247</v>
      </c>
      <c r="E41" s="48">
        <f t="shared" si="4"/>
        <v>1003.2758620689656</v>
      </c>
      <c r="F41" s="48">
        <f t="shared" si="4"/>
        <v>42.586206896551722</v>
      </c>
      <c r="G41" s="16">
        <f t="shared" si="5"/>
        <v>3.3394417677385942E-2</v>
      </c>
      <c r="H41" s="16">
        <f t="shared" si="5"/>
        <v>5.6244183098967664E-2</v>
      </c>
      <c r="I41" s="51">
        <f t="shared" si="2"/>
        <v>20.756378723421527</v>
      </c>
      <c r="J41" s="51">
        <f t="shared" si="2"/>
        <v>12.323890976250443</v>
      </c>
    </row>
    <row r="42" spans="1:10" ht="15" x14ac:dyDescent="0.2">
      <c r="A42" s="25">
        <v>43932</v>
      </c>
      <c r="B42" t="s">
        <v>98</v>
      </c>
      <c r="C42" s="14">
        <v>5996</v>
      </c>
      <c r="D42" s="14">
        <v>260</v>
      </c>
      <c r="E42" s="48">
        <f t="shared" si="4"/>
        <v>1033.7931034482758</v>
      </c>
      <c r="F42" s="48">
        <f t="shared" si="4"/>
        <v>44.827586206896555</v>
      </c>
      <c r="G42" s="16">
        <f t="shared" si="5"/>
        <v>2.8601388722038431E-2</v>
      </c>
      <c r="H42" s="16">
        <f t="shared" si="5"/>
        <v>4.6107259783379831E-2</v>
      </c>
      <c r="I42" s="51">
        <f t="shared" si="2"/>
        <v>24.234738644905367</v>
      </c>
      <c r="J42" s="51">
        <f t="shared" si="2"/>
        <v>15.033363158350225</v>
      </c>
    </row>
    <row r="43" spans="1:10" ht="15" x14ac:dyDescent="0.2">
      <c r="A43" s="2">
        <v>43933</v>
      </c>
      <c r="B43" t="s">
        <v>99</v>
      </c>
      <c r="C43" s="14">
        <v>6174</v>
      </c>
      <c r="D43" s="14">
        <v>273</v>
      </c>
      <c r="E43" s="48">
        <f t="shared" si="4"/>
        <v>1064.4827586206898</v>
      </c>
      <c r="F43" s="48">
        <f t="shared" si="4"/>
        <v>47.068965517241381</v>
      </c>
      <c r="G43" s="16">
        <f t="shared" si="5"/>
        <v>2.8091157145048055E-2</v>
      </c>
      <c r="H43" s="16">
        <f t="shared" si="5"/>
        <v>4.7763809190677305E-2</v>
      </c>
      <c r="I43" s="51">
        <f t="shared" si="2"/>
        <v>24.674924460423451</v>
      </c>
      <c r="J43" s="51">
        <f t="shared" si="2"/>
        <v>14.511974490829262</v>
      </c>
    </row>
    <row r="44" spans="1:10" ht="15" x14ac:dyDescent="0.2">
      <c r="A44" s="2">
        <v>43934</v>
      </c>
      <c r="B44" t="s">
        <v>100</v>
      </c>
      <c r="C44" s="14">
        <v>6318</v>
      </c>
      <c r="D44" s="14">
        <v>285</v>
      </c>
      <c r="E44" s="48">
        <f t="shared" si="4"/>
        <v>1089.3103448275863</v>
      </c>
      <c r="F44" s="48">
        <f t="shared" si="4"/>
        <v>49.137931034482762</v>
      </c>
      <c r="G44" s="16">
        <f t="shared" si="5"/>
        <v>2.7043774175747243E-2</v>
      </c>
      <c r="H44" s="16">
        <f t="shared" si="5"/>
        <v>4.3164911470554429E-2</v>
      </c>
      <c r="I44" s="51">
        <f t="shared" si="2"/>
        <v>25.630563842733057</v>
      </c>
      <c r="J44" s="51">
        <f t="shared" si="2"/>
        <v>16.058116580009337</v>
      </c>
    </row>
    <row r="45" spans="1:10" ht="15" x14ac:dyDescent="0.2">
      <c r="A45" s="95">
        <v>43935</v>
      </c>
      <c r="B45" s="22" t="s">
        <v>101</v>
      </c>
      <c r="C45" s="56">
        <v>6511</v>
      </c>
      <c r="D45" s="56">
        <v>299</v>
      </c>
      <c r="E45" s="48">
        <f t="shared" si="4"/>
        <v>1122.5862068965519</v>
      </c>
      <c r="F45" s="48">
        <f t="shared" si="4"/>
        <v>51.551724137931039</v>
      </c>
      <c r="G45" s="28">
        <f t="shared" si="5"/>
        <v>2.7031591615977398E-2</v>
      </c>
      <c r="H45" s="28">
        <f t="shared" si="5"/>
        <v>4.0492331986264042E-2</v>
      </c>
      <c r="I45" s="53">
        <f t="shared" si="2"/>
        <v>25.642114989272439</v>
      </c>
      <c r="J45" s="53">
        <f t="shared" si="2"/>
        <v>17.117986210205853</v>
      </c>
    </row>
    <row r="46" spans="1:10" ht="15" x14ac:dyDescent="0.2">
      <c r="A46" s="2">
        <v>43936</v>
      </c>
      <c r="B46" t="s">
        <v>103</v>
      </c>
      <c r="C46" s="14">
        <v>6681</v>
      </c>
      <c r="D46" s="14">
        <v>309</v>
      </c>
      <c r="E46" s="48">
        <f t="shared" si="4"/>
        <v>1151.8965517241379</v>
      </c>
      <c r="F46" s="48">
        <f t="shared" si="4"/>
        <v>53.275862068965516</v>
      </c>
      <c r="G46" s="16">
        <f t="shared" si="5"/>
        <v>2.8220503918489837E-2</v>
      </c>
      <c r="H46" s="16">
        <f t="shared" si="5"/>
        <v>4.1155494923638403E-2</v>
      </c>
      <c r="I46" s="51">
        <f t="shared" si="2"/>
        <v>24.561828610927144</v>
      </c>
      <c r="J46" s="51">
        <f t="shared" si="2"/>
        <v>16.842153929773875</v>
      </c>
    </row>
    <row r="47" spans="1:10" ht="15" x14ac:dyDescent="0.2">
      <c r="A47" s="2">
        <v>43937</v>
      </c>
      <c r="B47" t="s">
        <v>107</v>
      </c>
      <c r="C47" s="14">
        <v>6879</v>
      </c>
      <c r="D47" s="14">
        <v>321</v>
      </c>
      <c r="E47" s="48">
        <f t="shared" si="4"/>
        <v>1186.0344827586207</v>
      </c>
      <c r="F47" s="48">
        <f t="shared" si="4"/>
        <v>55.344827586206897</v>
      </c>
      <c r="G47" s="16">
        <f t="shared" si="5"/>
        <v>2.6601089272181109E-2</v>
      </c>
      <c r="H47" s="16">
        <f t="shared" si="5"/>
        <v>3.6498800416759437E-2</v>
      </c>
      <c r="I47" s="51">
        <f t="shared" si="2"/>
        <v>26.057097642419659</v>
      </c>
      <c r="J47" s="51">
        <f t="shared" si="2"/>
        <v>18.990957857389404</v>
      </c>
    </row>
    <row r="48" spans="1:10" ht="15" x14ac:dyDescent="0.2">
      <c r="A48" s="25">
        <v>43938</v>
      </c>
      <c r="B48" t="s">
        <v>108</v>
      </c>
      <c r="C48" s="14">
        <v>7073</v>
      </c>
      <c r="D48" s="14">
        <v>336</v>
      </c>
      <c r="E48" s="48">
        <f t="shared" si="4"/>
        <v>1219.4827586206898</v>
      </c>
      <c r="F48" s="48">
        <f t="shared" si="4"/>
        <v>57.931034482758619</v>
      </c>
      <c r="G48" s="16">
        <f t="shared" si="5"/>
        <v>2.5011955064302708E-2</v>
      </c>
      <c r="H48" s="16">
        <f t="shared" si="5"/>
        <v>3.4694128144417587E-2</v>
      </c>
      <c r="I48" s="51">
        <f t="shared" si="2"/>
        <v>27.712634969075701</v>
      </c>
      <c r="J48" s="51">
        <f t="shared" si="2"/>
        <v>19.978803838927863</v>
      </c>
    </row>
    <row r="49" spans="1:10" ht="15" x14ac:dyDescent="0.2">
      <c r="A49" s="2">
        <v>43939</v>
      </c>
      <c r="B49" t="s">
        <v>109</v>
      </c>
      <c r="C49" s="14">
        <v>7242</v>
      </c>
      <c r="D49" s="14">
        <v>346</v>
      </c>
      <c r="E49" s="48">
        <f t="shared" si="4"/>
        <v>1248.6206896551726</v>
      </c>
      <c r="F49" s="48">
        <f t="shared" si="4"/>
        <v>59.655172413793103</v>
      </c>
      <c r="G49" s="16">
        <f t="shared" si="5"/>
        <v>2.2106932665265196E-2</v>
      </c>
      <c r="H49" s="16">
        <f t="shared" si="5"/>
        <v>3.1428186126681176E-2</v>
      </c>
      <c r="I49" s="51">
        <f t="shared" si="2"/>
        <v>31.354290124971993</v>
      </c>
      <c r="J49" s="51">
        <f t="shared" si="2"/>
        <v>22.054953402846664</v>
      </c>
    </row>
    <row r="50" spans="1:10" ht="15" x14ac:dyDescent="0.2">
      <c r="A50" s="95">
        <v>43940</v>
      </c>
      <c r="B50" s="22" t="s">
        <v>110</v>
      </c>
      <c r="C50" s="56">
        <v>7384</v>
      </c>
      <c r="D50" s="55">
        <v>355</v>
      </c>
      <c r="E50" s="66">
        <f t="shared" si="4"/>
        <v>1273.1034482758621</v>
      </c>
      <c r="F50" s="66">
        <f t="shared" si="4"/>
        <v>61.206896551724142</v>
      </c>
      <c r="G50" s="28">
        <f t="shared" si="5"/>
        <v>2.1071512309247399E-2</v>
      </c>
      <c r="H50" s="28">
        <f t="shared" si="5"/>
        <v>2.4097961418766491E-2</v>
      </c>
      <c r="I50" s="53">
        <f t="shared" si="2"/>
        <v>32.894989708724047</v>
      </c>
      <c r="J50" s="53">
        <f t="shared" si="2"/>
        <v>28.763726877749544</v>
      </c>
    </row>
    <row r="51" spans="1:10" ht="15" x14ac:dyDescent="0.2">
      <c r="A51" s="2">
        <v>43941</v>
      </c>
      <c r="B51" t="s">
        <v>112</v>
      </c>
      <c r="C51" s="14">
        <v>7515</v>
      </c>
      <c r="D51" s="14">
        <v>364</v>
      </c>
      <c r="E51" s="48">
        <f t="shared" si="4"/>
        <v>1295.6896551724137</v>
      </c>
      <c r="F51" s="48">
        <f t="shared" si="4"/>
        <v>62.758620689655174</v>
      </c>
      <c r="G51" s="16">
        <f t="shared" si="5"/>
        <v>2.2120795744240369E-2</v>
      </c>
      <c r="H51" s="16">
        <f t="shared" si="5"/>
        <v>2.6050944382500624E-2</v>
      </c>
      <c r="I51" s="51">
        <f t="shared" si="2"/>
        <v>31.334640424968494</v>
      </c>
      <c r="J51" s="51">
        <f t="shared" si="2"/>
        <v>26.60737247689023</v>
      </c>
    </row>
    <row r="52" spans="1:10" ht="15" x14ac:dyDescent="0.2">
      <c r="A52" s="2">
        <v>43942</v>
      </c>
      <c r="B52" t="s">
        <v>34</v>
      </c>
      <c r="C52" s="14">
        <v>7695</v>
      </c>
      <c r="D52" s="14">
        <v>370</v>
      </c>
      <c r="E52" s="48">
        <f t="shared" si="4"/>
        <v>1326.7241379310344</v>
      </c>
      <c r="F52" s="48">
        <f t="shared" si="4"/>
        <v>63.793103448275865</v>
      </c>
      <c r="G52" s="16">
        <f t="shared" si="5"/>
        <v>2.230241580308184E-2</v>
      </c>
      <c r="H52" s="16">
        <f t="shared" si="5"/>
        <v>2.6058279955629524E-2</v>
      </c>
      <c r="I52" s="51">
        <f t="shared" ref="I52:J67" si="6">LN(2)/G52</f>
        <v>31.079466308944134</v>
      </c>
      <c r="J52" s="51">
        <f t="shared" si="6"/>
        <v>26.59988233069085</v>
      </c>
    </row>
    <row r="53" spans="1:10" ht="15" x14ac:dyDescent="0.2">
      <c r="A53" s="2">
        <v>43943</v>
      </c>
      <c r="B53" t="s">
        <v>35</v>
      </c>
      <c r="C53" s="14">
        <v>7912</v>
      </c>
      <c r="D53" s="14">
        <v>384</v>
      </c>
      <c r="E53" s="48">
        <f t="shared" si="4"/>
        <v>1364.1379310344828</v>
      </c>
      <c r="F53" s="48">
        <f t="shared" si="4"/>
        <v>66.206896551724142</v>
      </c>
      <c r="G53" s="16">
        <f t="shared" si="5"/>
        <v>2.2112975064849761E-2</v>
      </c>
      <c r="H53" s="16">
        <f t="shared" si="5"/>
        <v>2.5445673577485596E-2</v>
      </c>
      <c r="I53" s="51">
        <f t="shared" si="6"/>
        <v>31.345722523865859</v>
      </c>
      <c r="J53" s="51">
        <f t="shared" si="6"/>
        <v>27.240276365615404</v>
      </c>
    </row>
    <row r="54" spans="1:10" ht="15" x14ac:dyDescent="0.2">
      <c r="A54" s="2">
        <v>43944</v>
      </c>
      <c r="B54" t="s">
        <v>36</v>
      </c>
      <c r="C54" s="14">
        <v>8073</v>
      </c>
      <c r="D54" s="14">
        <v>394</v>
      </c>
      <c r="E54" s="48">
        <f t="shared" si="4"/>
        <v>1391.8965517241379</v>
      </c>
      <c r="F54" s="48">
        <f t="shared" si="4"/>
        <v>67.931034482758619</v>
      </c>
      <c r="G54" s="16">
        <f t="shared" si="5"/>
        <v>2.3250945742230238E-2</v>
      </c>
      <c r="H54" s="16">
        <f t="shared" si="5"/>
        <v>3.0494606721621548E-2</v>
      </c>
      <c r="I54" s="51">
        <f t="shared" si="6"/>
        <v>29.811569311823547</v>
      </c>
      <c r="J54" s="51">
        <f t="shared" si="6"/>
        <v>22.730156413805595</v>
      </c>
    </row>
    <row r="55" spans="1:10" ht="15" x14ac:dyDescent="0.2">
      <c r="A55" s="25">
        <v>43945</v>
      </c>
      <c r="B55" t="s">
        <v>37</v>
      </c>
      <c r="C55" s="14">
        <v>8210</v>
      </c>
      <c r="D55" s="14">
        <v>403</v>
      </c>
      <c r="E55" s="48">
        <f t="shared" si="4"/>
        <v>1415.5172413793105</v>
      </c>
      <c r="F55" s="48">
        <f t="shared" si="4"/>
        <v>69.482758620689651</v>
      </c>
      <c r="G55" s="16">
        <f t="shared" si="5"/>
        <v>2.0117599682898144E-2</v>
      </c>
      <c r="H55" s="16">
        <f t="shared" si="5"/>
        <v>2.3590690362071221E-2</v>
      </c>
      <c r="I55" s="51">
        <f t="shared" si="6"/>
        <v>34.454765552830125</v>
      </c>
      <c r="J55" s="51">
        <f t="shared" si="6"/>
        <v>29.382233835529355</v>
      </c>
    </row>
    <row r="56" spans="1:10" ht="15" x14ac:dyDescent="0.2">
      <c r="A56" s="101">
        <v>43946</v>
      </c>
      <c r="B56" t="s">
        <v>38</v>
      </c>
      <c r="C56" s="14">
        <v>8445</v>
      </c>
      <c r="D56" s="14">
        <v>418</v>
      </c>
      <c r="E56" s="48">
        <f t="shared" si="4"/>
        <v>1456.0344827586207</v>
      </c>
      <c r="F56" s="48">
        <f t="shared" si="4"/>
        <v>72.068965517241381</v>
      </c>
      <c r="G56" s="16">
        <f t="shared" ref="G56:H69" si="7">LN(C58/C54)/4</f>
        <v>1.8641988440642077E-2</v>
      </c>
      <c r="H56" s="16">
        <f t="shared" si="7"/>
        <v>2.0108275982672705E-2</v>
      </c>
      <c r="I56" s="51">
        <f t="shared" si="6"/>
        <v>37.182041109348077</v>
      </c>
      <c r="J56" s="51">
        <f t="shared" si="6"/>
        <v>34.470741358295953</v>
      </c>
    </row>
    <row r="57" spans="1:10" ht="15" x14ac:dyDescent="0.2">
      <c r="A57" s="23" t="s">
        <v>131</v>
      </c>
      <c r="B57" t="s">
        <v>39</v>
      </c>
      <c r="C57" s="14">
        <v>8575</v>
      </c>
      <c r="D57" s="14">
        <v>422</v>
      </c>
      <c r="E57" s="48">
        <f t="shared" si="4"/>
        <v>1478.4482758620691</v>
      </c>
      <c r="F57" s="48">
        <f t="shared" si="4"/>
        <v>72.758620689655174</v>
      </c>
      <c r="G57" s="16">
        <f t="shared" si="7"/>
        <v>1.8794380880600755E-2</v>
      </c>
      <c r="H57" s="16">
        <f t="shared" si="7"/>
        <v>1.8526993038430459E-2</v>
      </c>
      <c r="I57" s="51">
        <f t="shared" si="6"/>
        <v>36.880554084939305</v>
      </c>
      <c r="J57" s="51">
        <f t="shared" si="6"/>
        <v>37.412826739997861</v>
      </c>
    </row>
    <row r="58" spans="1:10" ht="15" x14ac:dyDescent="0.2">
      <c r="A58" s="23" t="s">
        <v>145</v>
      </c>
      <c r="B58" t="s">
        <v>40</v>
      </c>
      <c r="C58" s="14">
        <v>8698</v>
      </c>
      <c r="D58" s="14">
        <v>427</v>
      </c>
      <c r="E58" s="48">
        <f t="shared" si="4"/>
        <v>1499.6551724137933</v>
      </c>
      <c r="F58" s="48">
        <f t="shared" si="4"/>
        <v>73.620689655172413</v>
      </c>
      <c r="G58" s="16">
        <f t="shared" si="7"/>
        <v>1.6134630284392791E-2</v>
      </c>
      <c r="H58" s="16">
        <f t="shared" si="7"/>
        <v>1.4522084380094813E-2</v>
      </c>
      <c r="I58" s="51">
        <f t="shared" si="6"/>
        <v>42.960214665125257</v>
      </c>
      <c r="J58" s="51">
        <f t="shared" si="6"/>
        <v>47.730557295895551</v>
      </c>
    </row>
    <row r="59" spans="1:10" ht="15" x14ac:dyDescent="0.2">
      <c r="A59" s="23" t="s">
        <v>136</v>
      </c>
      <c r="B59" t="s">
        <v>41</v>
      </c>
      <c r="C59" s="14">
        <v>8851</v>
      </c>
      <c r="D59" s="14">
        <v>434</v>
      </c>
      <c r="E59" s="48">
        <f t="shared" si="4"/>
        <v>1526.0344827586207</v>
      </c>
      <c r="F59" s="48">
        <f t="shared" si="4"/>
        <v>74.827586206896555</v>
      </c>
      <c r="G59" s="16">
        <f t="shared" si="7"/>
        <v>1.6444205295725014E-2</v>
      </c>
      <c r="H59" s="16">
        <f t="shared" si="7"/>
        <v>1.7169216449054836E-2</v>
      </c>
      <c r="I59" s="51">
        <f t="shared" si="6"/>
        <v>42.151455062418989</v>
      </c>
      <c r="J59" s="51">
        <f t="shared" si="6"/>
        <v>40.371509242525917</v>
      </c>
    </row>
    <row r="60" spans="1:10" ht="15" x14ac:dyDescent="0.2">
      <c r="A60" s="23" t="s">
        <v>137</v>
      </c>
      <c r="B60" t="s">
        <v>42</v>
      </c>
      <c r="C60" s="14">
        <v>9008</v>
      </c>
      <c r="D60" s="14">
        <v>443</v>
      </c>
      <c r="E60" s="48">
        <f t="shared" si="4"/>
        <v>1553.1034482758621</v>
      </c>
      <c r="F60" s="48">
        <f t="shared" si="4"/>
        <v>76.379310344827587</v>
      </c>
      <c r="G60" s="16">
        <f t="shared" si="7"/>
        <v>1.7025845682736528E-2</v>
      </c>
      <c r="H60" s="16">
        <f t="shared" si="7"/>
        <v>1.8610619063629052E-2</v>
      </c>
      <c r="I60" s="51">
        <f t="shared" si="6"/>
        <v>40.711468521223978</v>
      </c>
      <c r="J60" s="51">
        <f t="shared" si="6"/>
        <v>37.244713794318152</v>
      </c>
    </row>
    <row r="61" spans="1:10" ht="15" x14ac:dyDescent="0.2">
      <c r="A61" s="23" t="s">
        <v>138</v>
      </c>
      <c r="B61" t="s">
        <v>43</v>
      </c>
      <c r="C61" s="14">
        <v>9158</v>
      </c>
      <c r="D61" s="14">
        <v>452</v>
      </c>
      <c r="E61" s="48">
        <f t="shared" si="4"/>
        <v>1578.9655172413793</v>
      </c>
      <c r="F61" s="48">
        <f t="shared" si="4"/>
        <v>77.931034482758619</v>
      </c>
      <c r="G61" s="16">
        <f t="shared" si="7"/>
        <v>1.5230911500768629E-2</v>
      </c>
      <c r="H61" s="16">
        <f t="shared" si="7"/>
        <v>2.2567567483559082E-2</v>
      </c>
      <c r="I61" s="51">
        <f t="shared" si="6"/>
        <v>45.509238270143292</v>
      </c>
      <c r="J61" s="51">
        <f t="shared" si="6"/>
        <v>30.714306318787646</v>
      </c>
    </row>
    <row r="62" spans="1:10" ht="15" x14ac:dyDescent="0.2">
      <c r="A62" s="23" t="s">
        <v>139</v>
      </c>
      <c r="B62" t="s">
        <v>44</v>
      </c>
      <c r="C62" s="14">
        <v>9311</v>
      </c>
      <c r="D62" s="14">
        <v>460</v>
      </c>
      <c r="E62" s="48">
        <f t="shared" si="4"/>
        <v>1605.344827586207</v>
      </c>
      <c r="F62" s="48">
        <f t="shared" si="4"/>
        <v>79.310344827586206</v>
      </c>
      <c r="G62" s="16">
        <f t="shared" si="7"/>
        <v>1.3899213453643623E-2</v>
      </c>
      <c r="H62" s="16">
        <f t="shared" si="7"/>
        <v>2.2128784167874008E-2</v>
      </c>
      <c r="I62" s="51">
        <f t="shared" si="6"/>
        <v>49.869525557810576</v>
      </c>
      <c r="J62" s="51">
        <f t="shared" si="6"/>
        <v>31.323328715286504</v>
      </c>
    </row>
    <row r="63" spans="1:10" ht="15" x14ac:dyDescent="0.2">
      <c r="A63" s="23" t="s">
        <v>140</v>
      </c>
      <c r="B63" t="s">
        <v>45</v>
      </c>
      <c r="C63" s="14">
        <v>9407</v>
      </c>
      <c r="D63" s="14">
        <v>475</v>
      </c>
      <c r="E63" s="48">
        <f t="shared" si="4"/>
        <v>1621.8965517241379</v>
      </c>
      <c r="F63" s="48">
        <f t="shared" si="4"/>
        <v>81.896551724137936</v>
      </c>
      <c r="G63" s="16">
        <f t="shared" si="7"/>
        <v>1.3600123807574797E-2</v>
      </c>
      <c r="H63" s="16">
        <f t="shared" si="7"/>
        <v>2.1706748552614723E-2</v>
      </c>
      <c r="I63" s="51">
        <f t="shared" si="6"/>
        <v>50.966240481861377</v>
      </c>
      <c r="J63" s="51">
        <f t="shared" si="6"/>
        <v>31.93233564574788</v>
      </c>
    </row>
    <row r="64" spans="1:10" ht="15" x14ac:dyDescent="0.2">
      <c r="A64" s="25" t="s">
        <v>141</v>
      </c>
      <c r="B64" t="s">
        <v>46</v>
      </c>
      <c r="C64" s="14">
        <v>9523</v>
      </c>
      <c r="D64" s="14">
        <v>484</v>
      </c>
      <c r="E64" s="48">
        <f t="shared" si="4"/>
        <v>1641.8965517241379</v>
      </c>
      <c r="F64" s="48">
        <f t="shared" si="4"/>
        <v>83.448275862068968</v>
      </c>
      <c r="G64" s="16">
        <f t="shared" si="7"/>
        <v>1.3331613317311131E-2</v>
      </c>
      <c r="H64" s="16">
        <f t="shared" si="7"/>
        <v>2.2340920154149634E-2</v>
      </c>
      <c r="I64" s="51">
        <f t="shared" si="6"/>
        <v>51.992745668665023</v>
      </c>
      <c r="J64" s="51">
        <f t="shared" si="6"/>
        <v>31.025901161515012</v>
      </c>
    </row>
    <row r="65" spans="1:10" ht="15" x14ac:dyDescent="0.2">
      <c r="A65" s="25" t="s">
        <v>142</v>
      </c>
      <c r="B65" t="s">
        <v>47</v>
      </c>
      <c r="C65" s="14">
        <v>9670</v>
      </c>
      <c r="D65" s="14">
        <v>493</v>
      </c>
      <c r="E65" s="48">
        <f t="shared" si="4"/>
        <v>1667.2413793103449</v>
      </c>
      <c r="F65" s="48">
        <f t="shared" si="4"/>
        <v>85</v>
      </c>
      <c r="G65" s="16">
        <f t="shared" si="7"/>
        <v>1.372792504757863E-2</v>
      </c>
      <c r="H65" s="16">
        <f t="shared" si="7"/>
        <v>1.5805466313206101E-2</v>
      </c>
      <c r="I65" s="51">
        <f t="shared" si="6"/>
        <v>50.491766101403975</v>
      </c>
      <c r="J65" s="51">
        <f t="shared" si="6"/>
        <v>43.854902273955247</v>
      </c>
    </row>
    <row r="66" spans="1:10" ht="15" x14ac:dyDescent="0.2">
      <c r="A66" s="25" t="s">
        <v>143</v>
      </c>
      <c r="B66" t="s">
        <v>48</v>
      </c>
      <c r="C66" s="14">
        <v>9821</v>
      </c>
      <c r="D66" s="14">
        <v>503</v>
      </c>
      <c r="E66" s="48">
        <f t="shared" si="4"/>
        <v>1693.2758620689656</v>
      </c>
      <c r="F66" s="48">
        <f t="shared" si="4"/>
        <v>86.724137931034491</v>
      </c>
      <c r="G66" s="16">
        <f t="shared" si="7"/>
        <v>1.4285228049792355E-2</v>
      </c>
      <c r="H66" s="16">
        <f t="shared" si="7"/>
        <v>1.5034589684633328E-2</v>
      </c>
      <c r="I66" s="51">
        <f t="shared" si="6"/>
        <v>48.52195415739412</v>
      </c>
      <c r="J66" s="51">
        <f t="shared" si="6"/>
        <v>46.10349833945935</v>
      </c>
    </row>
    <row r="67" spans="1:10" ht="15" x14ac:dyDescent="0.2">
      <c r="A67" s="31" t="s">
        <v>144</v>
      </c>
      <c r="B67" s="22" t="s">
        <v>132</v>
      </c>
      <c r="C67" s="56">
        <v>9938</v>
      </c>
      <c r="D67" s="56">
        <v>506</v>
      </c>
      <c r="E67" s="48">
        <f t="shared" si="4"/>
        <v>1713.4482758620691</v>
      </c>
      <c r="F67" s="66">
        <f t="shared" si="4"/>
        <v>87.241379310344826</v>
      </c>
      <c r="G67" s="28">
        <f t="shared" si="7"/>
        <v>1.3780640360850794E-2</v>
      </c>
      <c r="H67" s="28">
        <f t="shared" si="7"/>
        <v>1.4289603459987156E-2</v>
      </c>
      <c r="I67" s="53">
        <f t="shared" si="6"/>
        <v>50.298619106924541</v>
      </c>
      <c r="J67" s="53">
        <f t="shared" si="6"/>
        <v>48.507096960447655</v>
      </c>
    </row>
    <row r="68" spans="1:10" ht="15" x14ac:dyDescent="0.2">
      <c r="A68" s="25" t="s">
        <v>151</v>
      </c>
      <c r="B68" t="s">
        <v>133</v>
      </c>
      <c r="C68" s="14">
        <v>10083</v>
      </c>
      <c r="D68" s="14">
        <v>514</v>
      </c>
      <c r="E68" s="48">
        <f t="shared" si="4"/>
        <v>1738.4482758620691</v>
      </c>
      <c r="F68" s="48">
        <f t="shared" si="4"/>
        <v>88.620689655172413</v>
      </c>
      <c r="G68" s="16">
        <f t="shared" si="7"/>
        <v>1.2365976489485012E-2</v>
      </c>
      <c r="H68" s="16">
        <f t="shared" si="7"/>
        <v>1.1177760659492671E-2</v>
      </c>
      <c r="I68" s="51">
        <f t="shared" ref="I68:J69" si="8">LN(2)/G68</f>
        <v>56.05276551749386</v>
      </c>
      <c r="J68" s="51">
        <f t="shared" si="8"/>
        <v>62.011274142937808</v>
      </c>
    </row>
    <row r="69" spans="1:10" ht="15" x14ac:dyDescent="0.2">
      <c r="A69" s="25" t="s">
        <v>152</v>
      </c>
      <c r="B69" t="s">
        <v>134</v>
      </c>
      <c r="C69" s="14">
        <v>10218</v>
      </c>
      <c r="D69" s="14">
        <v>522</v>
      </c>
      <c r="E69" s="48">
        <f t="shared" si="4"/>
        <v>1761.7241379310346</v>
      </c>
      <c r="F69" s="48">
        <f t="shared" si="4"/>
        <v>90</v>
      </c>
      <c r="G69" s="16">
        <f t="shared" si="7"/>
        <v>1.2056148489736723E-2</v>
      </c>
      <c r="H69" s="16">
        <f t="shared" si="7"/>
        <v>1.0165969813474191E-2</v>
      </c>
      <c r="I69" s="51">
        <f t="shared" si="8"/>
        <v>57.493251775226099</v>
      </c>
      <c r="J69" s="51">
        <f t="shared" si="8"/>
        <v>68.183084671492267</v>
      </c>
    </row>
    <row r="70" spans="1:10" ht="15" x14ac:dyDescent="0.2">
      <c r="A70" s="87" t="s">
        <v>153</v>
      </c>
      <c r="B70" s="85" t="s">
        <v>135</v>
      </c>
      <c r="C70" s="88">
        <v>10319</v>
      </c>
      <c r="D70" s="88">
        <v>526</v>
      </c>
      <c r="E70" s="89">
        <f>C70/5.8</f>
        <v>1779.1379310344828</v>
      </c>
      <c r="F70" s="89">
        <f>D70/5.8</f>
        <v>90.689655172413794</v>
      </c>
      <c r="G70" s="100">
        <f>LN(C72/C68)/4</f>
        <v>1.0440437295653899E-2</v>
      </c>
      <c r="H70" s="100">
        <f>LN(D72/D68)/4</f>
        <v>6.244320771549283E-3</v>
      </c>
      <c r="I70" s="86">
        <f>LN(2)/G70</f>
        <v>66.390627224827611</v>
      </c>
      <c r="J70" s="86">
        <f>LN(2)/H70</f>
        <v>111.00441599959126</v>
      </c>
    </row>
    <row r="71" spans="1:10" ht="15" x14ac:dyDescent="0.2">
      <c r="A71" s="25" t="s">
        <v>154</v>
      </c>
      <c r="B71" t="s">
        <v>146</v>
      </c>
      <c r="C71" s="14">
        <v>10429</v>
      </c>
      <c r="D71" s="14">
        <v>527</v>
      </c>
      <c r="E71" s="48">
        <f t="shared" ref="E71:F72" si="9">C71/5.8</f>
        <v>1798.1034482758621</v>
      </c>
      <c r="F71" s="48">
        <f t="shared" si="9"/>
        <v>90.862068965517238</v>
      </c>
      <c r="G71" s="28"/>
      <c r="H71" s="28"/>
      <c r="I71" s="53"/>
      <c r="J71" s="53"/>
    </row>
    <row r="72" spans="1:10" ht="15" x14ac:dyDescent="0.2">
      <c r="A72" s="25" t="s">
        <v>155</v>
      </c>
      <c r="B72" t="s">
        <v>147</v>
      </c>
      <c r="C72" s="14">
        <v>10513</v>
      </c>
      <c r="D72" s="14">
        <v>527</v>
      </c>
      <c r="E72" s="48">
        <f t="shared" si="9"/>
        <v>1812.5862068965519</v>
      </c>
      <c r="F72" s="48">
        <f t="shared" si="9"/>
        <v>90.862068965517238</v>
      </c>
      <c r="G72" s="28"/>
      <c r="H72" s="28"/>
      <c r="I72" s="53"/>
      <c r="J72" s="53"/>
    </row>
    <row r="73" spans="1:10" x14ac:dyDescent="0.2">
      <c r="A73" s="25"/>
      <c r="B73" s="2"/>
    </row>
    <row r="74" spans="1:10" x14ac:dyDescent="0.2">
      <c r="A74" s="25"/>
    </row>
    <row r="75" spans="1:10" x14ac:dyDescent="0.2">
      <c r="A75" s="25"/>
    </row>
    <row r="76" spans="1:10" x14ac:dyDescent="0.2">
      <c r="A76" s="25" t="s">
        <v>188</v>
      </c>
      <c r="B76" t="s">
        <v>160</v>
      </c>
      <c r="C76">
        <v>13124</v>
      </c>
      <c r="D76">
        <v>610</v>
      </c>
      <c r="E76" s="48">
        <f t="shared" ref="E76:E80" si="10">C76/5.8</f>
        <v>2262.7586206896553</v>
      </c>
      <c r="F76" s="48">
        <f t="shared" ref="F76:F80" si="11">D76/5.8</f>
        <v>105.17241379310344</v>
      </c>
    </row>
    <row r="77" spans="1:10" x14ac:dyDescent="0.2">
      <c r="A77" s="25" t="s">
        <v>189</v>
      </c>
      <c r="B77" t="s">
        <v>161</v>
      </c>
      <c r="C77">
        <v>13173</v>
      </c>
      <c r="D77">
        <v>611</v>
      </c>
      <c r="E77" s="48">
        <f t="shared" si="10"/>
        <v>2271.2068965517242</v>
      </c>
      <c r="F77" s="48">
        <f t="shared" si="11"/>
        <v>105.3448275862069</v>
      </c>
    </row>
    <row r="78" spans="1:10" x14ac:dyDescent="0.2">
      <c r="A78" s="87" t="s">
        <v>190</v>
      </c>
      <c r="B78" s="85" t="s">
        <v>162</v>
      </c>
      <c r="C78" s="85">
        <v>13173</v>
      </c>
      <c r="D78" s="85">
        <v>611</v>
      </c>
      <c r="E78" s="89">
        <f>C78/5.8</f>
        <v>2271.2068965517242</v>
      </c>
      <c r="F78" s="89">
        <f>D78/5.8</f>
        <v>105.3448275862069</v>
      </c>
      <c r="G78" s="100">
        <f>LN(C80/C76)/4</f>
        <v>2.6150469619551893E-3</v>
      </c>
      <c r="H78" s="100">
        <f>LN(D80/D76)/4</f>
        <v>4.0950050105959245E-4</v>
      </c>
      <c r="I78" s="86">
        <f>LN(2)/G78</f>
        <v>265.06108327848182</v>
      </c>
      <c r="J78" s="86">
        <f>LN(2)/H78</f>
        <v>1692.6650364686006</v>
      </c>
    </row>
    <row r="79" spans="1:10" x14ac:dyDescent="0.2">
      <c r="A79" s="25" t="s">
        <v>191</v>
      </c>
      <c r="B79" t="s">
        <v>163</v>
      </c>
      <c r="C79">
        <v>13173</v>
      </c>
      <c r="D79">
        <v>611</v>
      </c>
      <c r="E79" s="48">
        <f t="shared" si="10"/>
        <v>2271.2068965517242</v>
      </c>
      <c r="F79" s="48">
        <f t="shared" si="11"/>
        <v>105.3448275862069</v>
      </c>
    </row>
    <row r="80" spans="1:10" x14ac:dyDescent="0.2">
      <c r="A80" s="31" t="s">
        <v>192</v>
      </c>
      <c r="B80" t="s">
        <v>164</v>
      </c>
      <c r="C80">
        <v>13262</v>
      </c>
      <c r="D80">
        <v>611</v>
      </c>
      <c r="E80" s="48">
        <f t="shared" si="10"/>
        <v>2286.5517241379312</v>
      </c>
      <c r="F80" s="48">
        <f t="shared" si="11"/>
        <v>105.3448275862069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Explanation</vt:lpstr>
      <vt:lpstr>Australia</vt:lpstr>
      <vt:lpstr>Austria</vt:lpstr>
      <vt:lpstr>Belgium</vt:lpstr>
      <vt:lpstr>Canada</vt:lpstr>
      <vt:lpstr>Chile</vt:lpstr>
      <vt:lpstr>China</vt:lpstr>
      <vt:lpstr>Czechia</vt:lpstr>
      <vt:lpstr>Denmark</vt:lpstr>
      <vt:lpstr>France</vt:lpstr>
      <vt:lpstr>Germany</vt:lpstr>
      <vt:lpstr>Indonesia</vt:lpstr>
      <vt:lpstr>Iran</vt:lpstr>
      <vt:lpstr>Ireland</vt:lpstr>
      <vt:lpstr>Israel</vt:lpstr>
      <vt:lpstr>Japan</vt:lpstr>
      <vt:lpstr>S. Korea</vt:lpstr>
      <vt:lpstr>Mexico</vt:lpstr>
      <vt:lpstr>Netherlands</vt:lpstr>
      <vt:lpstr>Norway</vt:lpstr>
      <vt:lpstr>Pakistan</vt:lpstr>
      <vt:lpstr>Peru</vt:lpstr>
      <vt:lpstr>Poland</vt:lpstr>
      <vt:lpstr>Portugal</vt:lpstr>
      <vt:lpstr>Romania</vt:lpstr>
      <vt:lpstr>Russia</vt:lpstr>
      <vt:lpstr>Saudi Arabia</vt:lpstr>
      <vt:lpstr>Spain</vt:lpstr>
      <vt:lpstr>Switzerland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</dc:creator>
  <cp:lastModifiedBy>Xiong</cp:lastModifiedBy>
  <cp:lastPrinted>2020-11-14T05:23:32Z</cp:lastPrinted>
  <dcterms:created xsi:type="dcterms:W3CDTF">2020-03-28T04:46:13Z</dcterms:created>
  <dcterms:modified xsi:type="dcterms:W3CDTF">2020-12-12T01:56:18Z</dcterms:modified>
</cp:coreProperties>
</file>